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kubena\Documents\Jožka\Akce 2021\ZŠ Jubilejní - učebny dílen\Příloha č. 3 - Rozpočet\"/>
    </mc:Choice>
  </mc:AlternateContent>
  <bookViews>
    <workbookView xWindow="0" yWindow="0" windowWidth="28800" windowHeight="12435"/>
  </bookViews>
  <sheets>
    <sheet name="Rekapitulace stavby" sheetId="1" r:id="rId1"/>
    <sheet name="001 - Učebny dílen ZŠ Jub..." sheetId="2" r:id="rId2"/>
  </sheets>
  <definedNames>
    <definedName name="_xlnm._FilterDatabase" localSheetId="1" hidden="1">'001 - Učebny dílen ZŠ Jub...'!$C$134:$K$427</definedName>
    <definedName name="_xlnm.Print_Titles" localSheetId="1">'001 - Učebny dílen ZŠ Jub...'!$134:$134</definedName>
    <definedName name="_xlnm.Print_Titles" localSheetId="0">'Rekapitulace stavby'!$92:$92</definedName>
    <definedName name="_xlnm.Print_Area" localSheetId="1">'001 - Učebny dílen ZŠ Jub...'!$C$4:$J$76,'001 - Učebny dílen ZŠ Jub...'!$C$82:$J$116,'001 - Učebny dílen ZŠ Jub...'!$C$122:$K$427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396" i="2"/>
  <c r="BH396" i="2"/>
  <c r="BG396" i="2"/>
  <c r="BF396" i="2"/>
  <c r="T396" i="2"/>
  <c r="R396" i="2"/>
  <c r="P396" i="2"/>
  <c r="BI387" i="2"/>
  <c r="BH387" i="2"/>
  <c r="BG387" i="2"/>
  <c r="BF387" i="2"/>
  <c r="T387" i="2"/>
  <c r="R387" i="2"/>
  <c r="P387" i="2"/>
  <c r="BI378" i="2"/>
  <c r="BH378" i="2"/>
  <c r="BG378" i="2"/>
  <c r="BF378" i="2"/>
  <c r="T378" i="2"/>
  <c r="R378" i="2"/>
  <c r="P378" i="2"/>
  <c r="BI372" i="2"/>
  <c r="BH372" i="2"/>
  <c r="BG372" i="2"/>
  <c r="BF372" i="2"/>
  <c r="T372" i="2"/>
  <c r="R372" i="2"/>
  <c r="P372" i="2"/>
  <c r="BI367" i="2"/>
  <c r="BH367" i="2"/>
  <c r="BG367" i="2"/>
  <c r="BF367" i="2"/>
  <c r="T367" i="2"/>
  <c r="R367" i="2"/>
  <c r="P367" i="2"/>
  <c r="BI362" i="2"/>
  <c r="BH362" i="2"/>
  <c r="BG362" i="2"/>
  <c r="BF362" i="2"/>
  <c r="T362" i="2"/>
  <c r="T361" i="2" s="1"/>
  <c r="R362" i="2"/>
  <c r="R361" i="2" s="1"/>
  <c r="P362" i="2"/>
  <c r="P361" i="2" s="1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T252" i="2" s="1"/>
  <c r="R253" i="2"/>
  <c r="R252" i="2"/>
  <c r="P253" i="2"/>
  <c r="P252" i="2" s="1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199" i="2"/>
  <c r="BH199" i="2"/>
  <c r="BG199" i="2"/>
  <c r="BF199" i="2"/>
  <c r="T199" i="2"/>
  <c r="R199" i="2"/>
  <c r="P199" i="2"/>
  <c r="BI188" i="2"/>
  <c r="BH188" i="2"/>
  <c r="BG188" i="2"/>
  <c r="BF188" i="2"/>
  <c r="T188" i="2"/>
  <c r="R188" i="2"/>
  <c r="P188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F129" i="2"/>
  <c r="E127" i="2"/>
  <c r="F89" i="2"/>
  <c r="E87" i="2"/>
  <c r="J24" i="2"/>
  <c r="E24" i="2"/>
  <c r="J92" i="2" s="1"/>
  <c r="J23" i="2"/>
  <c r="J21" i="2"/>
  <c r="E21" i="2"/>
  <c r="J131" i="2" s="1"/>
  <c r="J20" i="2"/>
  <c r="J18" i="2"/>
  <c r="E18" i="2"/>
  <c r="F132" i="2" s="1"/>
  <c r="J17" i="2"/>
  <c r="J15" i="2"/>
  <c r="E15" i="2"/>
  <c r="F91" i="2" s="1"/>
  <c r="J14" i="2"/>
  <c r="J12" i="2"/>
  <c r="J129" i="2"/>
  <c r="E7" i="2"/>
  <c r="E85" i="2"/>
  <c r="L90" i="1"/>
  <c r="AM90" i="1"/>
  <c r="AM89" i="1"/>
  <c r="L89" i="1"/>
  <c r="AM87" i="1"/>
  <c r="L87" i="1"/>
  <c r="L85" i="1"/>
  <c r="L84" i="1"/>
  <c r="BK427" i="2"/>
  <c r="J427" i="2"/>
  <c r="J311" i="2"/>
  <c r="BK307" i="2"/>
  <c r="BK303" i="2"/>
  <c r="BK300" i="2"/>
  <c r="BK279" i="2"/>
  <c r="BK268" i="2"/>
  <c r="BK265" i="2"/>
  <c r="J262" i="2"/>
  <c r="J260" i="2"/>
  <c r="J257" i="2"/>
  <c r="J249" i="2"/>
  <c r="BK240" i="2"/>
  <c r="J229" i="2"/>
  <c r="BK210" i="2"/>
  <c r="BK183" i="2"/>
  <c r="BK378" i="2"/>
  <c r="BK360" i="2"/>
  <c r="BK355" i="2"/>
  <c r="BK349" i="2"/>
  <c r="J330" i="2"/>
  <c r="J321" i="2"/>
  <c r="J300" i="2"/>
  <c r="BK298" i="2"/>
  <c r="BK297" i="2"/>
  <c r="BK288" i="2"/>
  <c r="BK285" i="2"/>
  <c r="J268" i="2"/>
  <c r="J259" i="2"/>
  <c r="BK251" i="2"/>
  <c r="BK149" i="2"/>
  <c r="J408" i="2"/>
  <c r="BK405" i="2"/>
  <c r="J396" i="2"/>
  <c r="J378" i="2"/>
  <c r="J367" i="2"/>
  <c r="J362" i="2"/>
  <c r="J357" i="2"/>
  <c r="BK346" i="2"/>
  <c r="J340" i="2"/>
  <c r="J314" i="2"/>
  <c r="J299" i="2"/>
  <c r="J291" i="2"/>
  <c r="J279" i="2"/>
  <c r="J275" i="2"/>
  <c r="J271" i="2"/>
  <c r="BK261" i="2"/>
  <c r="BK260" i="2"/>
  <c r="BK259" i="2"/>
  <c r="J253" i="2"/>
  <c r="J250" i="2"/>
  <c r="BK232" i="2"/>
  <c r="BK225" i="2"/>
  <c r="BK221" i="2"/>
  <c r="J205" i="2"/>
  <c r="BK188" i="2"/>
  <c r="BK164" i="2"/>
  <c r="J145" i="2"/>
  <c r="BK343" i="2"/>
  <c r="J334" i="2"/>
  <c r="BK330" i="2"/>
  <c r="J326" i="2"/>
  <c r="BK322" i="2"/>
  <c r="BK318" i="2"/>
  <c r="BK294" i="2"/>
  <c r="J285" i="2"/>
  <c r="BK282" i="2"/>
  <c r="J261" i="2"/>
  <c r="J251" i="2"/>
  <c r="J248" i="2"/>
  <c r="J240" i="2"/>
  <c r="J213" i="2"/>
  <c r="J188" i="2"/>
  <c r="J183" i="2"/>
  <c r="J167" i="2"/>
  <c r="BK141" i="2"/>
  <c r="J138" i="2"/>
  <c r="AS94" i="1"/>
  <c r="J411" i="2"/>
  <c r="BK367" i="2"/>
  <c r="BK357" i="2"/>
  <c r="J355" i="2"/>
  <c r="BK352" i="2"/>
  <c r="J337" i="2"/>
  <c r="BK334" i="2"/>
  <c r="J312" i="2"/>
  <c r="J310" i="2"/>
  <c r="BK306" i="2"/>
  <c r="BK299" i="2"/>
  <c r="J283" i="2"/>
  <c r="BK271" i="2"/>
  <c r="BK257" i="2"/>
  <c r="J256" i="2"/>
  <c r="BK248" i="2"/>
  <c r="J244" i="2"/>
  <c r="J237" i="2"/>
  <c r="J224" i="2"/>
  <c r="J199" i="2"/>
  <c r="BK167" i="2"/>
  <c r="J157" i="2"/>
  <c r="J141" i="2"/>
  <c r="BK138" i="2"/>
  <c r="BK426" i="2"/>
  <c r="J426" i="2"/>
  <c r="BK425" i="2"/>
  <c r="J425" i="2"/>
  <c r="BK424" i="2"/>
  <c r="J423" i="2"/>
  <c r="J422" i="2"/>
  <c r="BK411" i="2"/>
  <c r="J405" i="2"/>
  <c r="BK396" i="2"/>
  <c r="J387" i="2"/>
  <c r="BK372" i="2"/>
  <c r="BK362" i="2"/>
  <c r="J360" i="2"/>
  <c r="J352" i="2"/>
  <c r="J338" i="2"/>
  <c r="J322" i="2"/>
  <c r="BK321" i="2"/>
  <c r="BK312" i="2"/>
  <c r="BK310" i="2"/>
  <c r="J303" i="2"/>
  <c r="J298" i="2"/>
  <c r="J297" i="2"/>
  <c r="J294" i="2"/>
  <c r="BK284" i="2"/>
  <c r="BK275" i="2"/>
  <c r="J265" i="2"/>
  <c r="BK262" i="2"/>
  <c r="BK253" i="2"/>
  <c r="BK244" i="2"/>
  <c r="J216" i="2"/>
  <c r="J210" i="2"/>
  <c r="J164" i="2"/>
  <c r="BK161" i="2"/>
  <c r="J161" i="2"/>
  <c r="BK157" i="2"/>
  <c r="J424" i="2"/>
  <c r="BK423" i="2"/>
  <c r="BK422" i="2"/>
  <c r="BK408" i="2"/>
  <c r="BK387" i="2"/>
  <c r="J372" i="2"/>
  <c r="J346" i="2"/>
  <c r="BK340" i="2"/>
  <c r="BK338" i="2"/>
  <c r="BK326" i="2"/>
  <c r="J318" i="2"/>
  <c r="BK314" i="2"/>
  <c r="BK291" i="2"/>
  <c r="J284" i="2"/>
  <c r="BK283" i="2"/>
  <c r="J282" i="2"/>
  <c r="BK264" i="2"/>
  <c r="J264" i="2"/>
  <c r="BK250" i="2"/>
  <c r="BK249" i="2"/>
  <c r="BK237" i="2"/>
  <c r="J232" i="2"/>
  <c r="BK229" i="2"/>
  <c r="BK224" i="2"/>
  <c r="J221" i="2"/>
  <c r="BK216" i="2"/>
  <c r="BK205" i="2"/>
  <c r="BK178" i="2"/>
  <c r="BK145" i="2"/>
  <c r="J142" i="2"/>
  <c r="J349" i="2"/>
  <c r="J343" i="2"/>
  <c r="BK337" i="2"/>
  <c r="BK311" i="2"/>
  <c r="J307" i="2"/>
  <c r="J306" i="2"/>
  <c r="J288" i="2"/>
  <c r="BK256" i="2"/>
  <c r="J225" i="2"/>
  <c r="BK213" i="2"/>
  <c r="BK199" i="2"/>
  <c r="J178" i="2"/>
  <c r="J149" i="2"/>
  <c r="BK142" i="2"/>
  <c r="BK333" i="2" l="1"/>
  <c r="J333" i="2" s="1"/>
  <c r="J110" i="2" s="1"/>
  <c r="T333" i="2"/>
  <c r="BK377" i="2"/>
  <c r="J377" i="2" s="1"/>
  <c r="J114" i="2" s="1"/>
  <c r="R421" i="2"/>
  <c r="BK137" i="2"/>
  <c r="J137" i="2" s="1"/>
  <c r="J98" i="2" s="1"/>
  <c r="P137" i="2"/>
  <c r="R137" i="2"/>
  <c r="T137" i="2"/>
  <c r="BK160" i="2"/>
  <c r="J160" i="2"/>
  <c r="J99" i="2" s="1"/>
  <c r="P160" i="2"/>
  <c r="R160" i="2"/>
  <c r="T160" i="2"/>
  <c r="BK228" i="2"/>
  <c r="J228" i="2" s="1"/>
  <c r="J100" i="2" s="1"/>
  <c r="P228" i="2"/>
  <c r="R228" i="2"/>
  <c r="T228" i="2"/>
  <c r="BK247" i="2"/>
  <c r="J247" i="2"/>
  <c r="J101" i="2" s="1"/>
  <c r="P247" i="2"/>
  <c r="R247" i="2"/>
  <c r="BK255" i="2"/>
  <c r="T255" i="2"/>
  <c r="P258" i="2"/>
  <c r="BK263" i="2"/>
  <c r="J263" i="2"/>
  <c r="J106" i="2" s="1"/>
  <c r="T263" i="2"/>
  <c r="R274" i="2"/>
  <c r="BK421" i="2"/>
  <c r="J421" i="2" s="1"/>
  <c r="J115" i="2" s="1"/>
  <c r="R255" i="2"/>
  <c r="R258" i="2"/>
  <c r="P263" i="2"/>
  <c r="P274" i="2"/>
  <c r="T421" i="2"/>
  <c r="R325" i="2"/>
  <c r="P377" i="2"/>
  <c r="P325" i="2"/>
  <c r="T377" i="2"/>
  <c r="T247" i="2"/>
  <c r="P255" i="2"/>
  <c r="BK258" i="2"/>
  <c r="J258" i="2"/>
  <c r="J105" i="2"/>
  <c r="T258" i="2"/>
  <c r="R263" i="2"/>
  <c r="BK274" i="2"/>
  <c r="J274" i="2"/>
  <c r="J107" i="2" s="1"/>
  <c r="T274" i="2"/>
  <c r="BK313" i="2"/>
  <c r="J313" i="2"/>
  <c r="J108" i="2" s="1"/>
  <c r="P313" i="2"/>
  <c r="R313" i="2"/>
  <c r="T313" i="2"/>
  <c r="BK325" i="2"/>
  <c r="J325" i="2"/>
  <c r="J109" i="2"/>
  <c r="R339" i="2"/>
  <c r="BK356" i="2"/>
  <c r="J356" i="2"/>
  <c r="J112" i="2"/>
  <c r="P356" i="2"/>
  <c r="R377" i="2"/>
  <c r="T325" i="2"/>
  <c r="P333" i="2"/>
  <c r="R333" i="2"/>
  <c r="BK339" i="2"/>
  <c r="J339" i="2"/>
  <c r="J111" i="2"/>
  <c r="P339" i="2"/>
  <c r="T339" i="2"/>
  <c r="R356" i="2"/>
  <c r="T356" i="2"/>
  <c r="P421" i="2"/>
  <c r="J91" i="2"/>
  <c r="E125" i="2"/>
  <c r="BE216" i="2"/>
  <c r="BE221" i="2"/>
  <c r="BE237" i="2"/>
  <c r="BE250" i="2"/>
  <c r="BE260" i="2"/>
  <c r="BE262" i="2"/>
  <c r="BE283" i="2"/>
  <c r="BE298" i="2"/>
  <c r="BE322" i="2"/>
  <c r="F131" i="2"/>
  <c r="BE141" i="2"/>
  <c r="BE164" i="2"/>
  <c r="BE188" i="2"/>
  <c r="BE253" i="2"/>
  <c r="BE257" i="2"/>
  <c r="BE265" i="2"/>
  <c r="BE268" i="2"/>
  <c r="BE288" i="2"/>
  <c r="BE300" i="2"/>
  <c r="BE310" i="2"/>
  <c r="BE334" i="2"/>
  <c r="BE337" i="2"/>
  <c r="BE355" i="2"/>
  <c r="BE396" i="2"/>
  <c r="BE411" i="2"/>
  <c r="BE422" i="2"/>
  <c r="J89" i="2"/>
  <c r="BE138" i="2"/>
  <c r="BE161" i="2"/>
  <c r="BE167" i="2"/>
  <c r="BE183" i="2"/>
  <c r="BE248" i="2"/>
  <c r="BE259" i="2"/>
  <c r="BE306" i="2"/>
  <c r="BE340" i="2"/>
  <c r="BE357" i="2"/>
  <c r="BE378" i="2"/>
  <c r="BE423" i="2"/>
  <c r="BE424" i="2"/>
  <c r="BE425" i="2"/>
  <c r="BE426" i="2"/>
  <c r="BK252" i="2"/>
  <c r="J252" i="2" s="1"/>
  <c r="J102" i="2" s="1"/>
  <c r="BE178" i="2"/>
  <c r="BE205" i="2"/>
  <c r="BE210" i="2"/>
  <c r="BE229" i="2"/>
  <c r="BE264" i="2"/>
  <c r="BE279" i="2"/>
  <c r="BE291" i="2"/>
  <c r="BE330" i="2"/>
  <c r="BE349" i="2"/>
  <c r="BE362" i="2"/>
  <c r="BE405" i="2"/>
  <c r="F92" i="2"/>
  <c r="BE149" i="2"/>
  <c r="BE224" i="2"/>
  <c r="BE271" i="2"/>
  <c r="BE275" i="2"/>
  <c r="BE299" i="2"/>
  <c r="BE314" i="2"/>
  <c r="BE321" i="2"/>
  <c r="BE240" i="2"/>
  <c r="BE244" i="2"/>
  <c r="BE251" i="2"/>
  <c r="BE297" i="2"/>
  <c r="BE303" i="2"/>
  <c r="BE307" i="2"/>
  <c r="BE318" i="2"/>
  <c r="BE338" i="2"/>
  <c r="BE343" i="2"/>
  <c r="BE360" i="2"/>
  <c r="BE372" i="2"/>
  <c r="BE387" i="2"/>
  <c r="BE408" i="2"/>
  <c r="BE427" i="2"/>
  <c r="J132" i="2"/>
  <c r="BE145" i="2"/>
  <c r="BE199" i="2"/>
  <c r="BE232" i="2"/>
  <c r="BE249" i="2"/>
  <c r="BE256" i="2"/>
  <c r="BE261" i="2"/>
  <c r="BE284" i="2"/>
  <c r="BE311" i="2"/>
  <c r="BE312" i="2"/>
  <c r="BE326" i="2"/>
  <c r="BE346" i="2"/>
  <c r="BE352" i="2"/>
  <c r="BE367" i="2"/>
  <c r="BK361" i="2"/>
  <c r="J361" i="2" s="1"/>
  <c r="J113" i="2" s="1"/>
  <c r="BE142" i="2"/>
  <c r="BE157" i="2"/>
  <c r="BE213" i="2"/>
  <c r="BE225" i="2"/>
  <c r="BE282" i="2"/>
  <c r="BE285" i="2"/>
  <c r="BE294" i="2"/>
  <c r="F34" i="2"/>
  <c r="BA95" i="1" s="1"/>
  <c r="BA94" i="1" s="1"/>
  <c r="W30" i="1" s="1"/>
  <c r="J34" i="2"/>
  <c r="AW95" i="1" s="1"/>
  <c r="F36" i="2"/>
  <c r="BC95" i="1" s="1"/>
  <c r="BC94" i="1" s="1"/>
  <c r="AY94" i="1" s="1"/>
  <c r="F37" i="2"/>
  <c r="BD95" i="1" s="1"/>
  <c r="BD94" i="1" s="1"/>
  <c r="W33" i="1" s="1"/>
  <c r="F35" i="2"/>
  <c r="BB95" i="1" s="1"/>
  <c r="BB94" i="1" s="1"/>
  <c r="W31" i="1" s="1"/>
  <c r="T254" i="2" l="1"/>
  <c r="BK254" i="2"/>
  <c r="J254" i="2"/>
  <c r="J103" i="2"/>
  <c r="T136" i="2"/>
  <c r="T135" i="2" s="1"/>
  <c r="P254" i="2"/>
  <c r="R254" i="2"/>
  <c r="P136" i="2"/>
  <c r="P135" i="2" s="1"/>
  <c r="AU95" i="1" s="1"/>
  <c r="AU94" i="1" s="1"/>
  <c r="R136" i="2"/>
  <c r="R135" i="2" s="1"/>
  <c r="BK136" i="2"/>
  <c r="BK135" i="2"/>
  <c r="J135" i="2"/>
  <c r="J255" i="2"/>
  <c r="J104" i="2" s="1"/>
  <c r="J30" i="2"/>
  <c r="AG95" i="1" s="1"/>
  <c r="AG94" i="1" s="1"/>
  <c r="AK26" i="1" s="1"/>
  <c r="AX94" i="1"/>
  <c r="W32" i="1"/>
  <c r="F33" i="2"/>
  <c r="AZ95" i="1" s="1"/>
  <c r="AZ94" i="1" s="1"/>
  <c r="W29" i="1" s="1"/>
  <c r="AW94" i="1"/>
  <c r="AK30" i="1" s="1"/>
  <c r="J33" i="2"/>
  <c r="AV95" i="1" s="1"/>
  <c r="AT95" i="1" s="1"/>
  <c r="J39" i="2" l="1"/>
  <c r="J96" i="2"/>
  <c r="J136" i="2"/>
  <c r="J97" i="2"/>
  <c r="AN95" i="1"/>
  <c r="AV94" i="1"/>
  <c r="AK29" i="1"/>
  <c r="AK35" i="1"/>
  <c r="AT94" i="1" l="1"/>
  <c r="AN94" i="1" s="1"/>
</calcChain>
</file>

<file path=xl/sharedStrings.xml><?xml version="1.0" encoding="utf-8"?>
<sst xmlns="http://schemas.openxmlformats.org/spreadsheetml/2006/main" count="3392" uniqueCount="590">
  <si>
    <t>Export Komplet</t>
  </si>
  <si>
    <t/>
  </si>
  <si>
    <t>2.0</t>
  </si>
  <si>
    <t>ZAMOK</t>
  </si>
  <si>
    <t>False</t>
  </si>
  <si>
    <t>{7059bc8d-c0a8-4cc4-87b4-eebfae356964}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</si>
  <si>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</si>
  <si>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</si>
  <si>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</si>
  <si>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</si>
  <si>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</si>
  <si>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</si>
  <si>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</si>
  <si>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</si>
  <si>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18004_akt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</si>
  <si>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</si>
  <si>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</si>
  <si>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Jubilejní, Nový Jičín</t>
  </si>
  <si>
    <t>KSO:</t>
  </si>
  <si>
    <t>CC-CZ:</t>
  </si>
  <si>
    <t>Místo:</t>
  </si>
  <si>
    <t xml:space="preserve"> </t>
  </si>
  <si>
    <t>Datum:</t>
  </si>
  <si>
    <t>14. 1. 2021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</si>
  <si>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</si>
  <si>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</si>
  <si>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</si>
  <si>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</si>
  <si>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</si>
  <si>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</si>
  <si>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</si>
  <si>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</si>
  <si>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</si>
  <si>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</si>
  <si>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</si>
  <si>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</si>
  <si>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</si>
  <si>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</si>
  <si>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</si>
  <si>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</si>
  <si>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</si>
  <si>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</si>
  <si>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</si>
  <si>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</si>
  <si>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</si>
  <si>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</si>
  <si>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</si>
  <si>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</si>
  <si>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</si>
  <si>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</si>
  <si>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</si>
  <si>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</si>
  <si>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</si>
  <si>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</si>
  <si>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</si>
  <si>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</si>
  <si>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</si>
  <si>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</si>
  <si>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</si>
  <si>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</si>
  <si>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</si>
  <si>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</si>
  <si>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</si>
  <si>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</si>
  <si>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</si>
  <si>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</si>
  <si>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</si>
  <si>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</si>
  <si>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</si>
  <si>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</si>
  <si>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</si>
  <si>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</si>
  <si>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</si>
  <si>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</si>
  <si>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</si>
  <si>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</si>
  <si>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</si>
  <si>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</si>
  <si>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</si>
  <si>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Učebny dílen ZŠ Jubilejní 3, Nový Jičín</t>
  </si>
  <si>
    <t>STA</t>
  </si>
  <si>
    <t>1</t>
  </si>
  <si>
    <t>{55fdc8d3-885c-49d3-8cd1-963518bff3b3}</t>
  </si>
  <si>
    <t>2</t>
  </si>
  <si>
    <t>KRYCÍ LIST SOUPISU PRACÍ</t>
  </si>
  <si>
    <t>Objekt:</t>
  </si>
  <si>
    <t>001 - Učebny dílen ZŠ Jubilejní 3, Nový Jičín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</si>
  <si>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</si>
  <si>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</si>
  <si>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</si>
  <si>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</si>
  <si>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</si>
  <si>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</si>
  <si>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</si>
  <si>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</si>
  <si>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</si>
  <si>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</si>
  <si>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</si>
  <si>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</si>
  <si>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</si>
  <si>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</si>
  <si>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</si>
  <si>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</si>
  <si>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</si>
  <si>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</si>
  <si>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</si>
  <si>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</si>
  <si>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</si>
  <si>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</si>
  <si>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</si>
  <si>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</si>
  <si>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</si>
  <si>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</si>
  <si>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</si>
  <si>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</si>
  <si>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</si>
  <si>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</si>
  <si>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</si>
  <si>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</si>
  <si>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</si>
  <si>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</si>
  <si>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</si>
  <si>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</si>
  <si>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</si>
  <si>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</si>
  <si>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</si>
  <si>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</si>
  <si>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</si>
  <si>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</si>
  <si>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</si>
  <si>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317121151</t>
  </si>
  <si>
    <t>Montáž ŽB překladů prefabrikovaných do rýh světlosti otvoru do 1050 mm</t>
  </si>
  <si>
    <t>kus</t>
  </si>
  <si>
    <t>CS ÚRS 2020 01</t>
  </si>
  <si>
    <t>4</t>
  </si>
  <si>
    <t>-1725048429</t>
  </si>
  <si>
    <t>VV</t>
  </si>
  <si>
    <t>Součet</t>
  </si>
  <si>
    <t>M</t>
  </si>
  <si>
    <t>59321070</t>
  </si>
  <si>
    <t>překlad železobetonový RZP 1190x140x140mm</t>
  </si>
  <si>
    <t>8</t>
  </si>
  <si>
    <t>411179480</t>
  </si>
  <si>
    <t>317141211</t>
  </si>
  <si>
    <t>Překlady ploché z pórobetonu Ytong š 125 mm pro světlost otvoru do 900 mm</t>
  </si>
  <si>
    <t>2082254981</t>
  </si>
  <si>
    <t>340271045</t>
  </si>
  <si>
    <t>Zazdívka otvorů v příčkách nebo stěnách plochy do 4 m2 tvárnicemi pórobetonovými tl 150 mm</t>
  </si>
  <si>
    <t>m2</t>
  </si>
  <si>
    <t>-82532480</t>
  </si>
  <si>
    <t>2*0,90*2,05</t>
  </si>
  <si>
    <t>0,20*02,00</t>
  </si>
  <si>
    <t>5</t>
  </si>
  <si>
    <t>342272235</t>
  </si>
  <si>
    <t>Příčka z pórobetonových hladkých tvárnic na tenkovrstvou maltu tl 125 mm</t>
  </si>
  <si>
    <t>748855333</t>
  </si>
  <si>
    <t>(6,74+1,25+0,125)*3,25</t>
  </si>
  <si>
    <t>(6,74+0,72+0,38)*3,25*3</t>
  </si>
  <si>
    <t>(6,74+0,38+0,125+0,125+1,125+0,72)*3,25</t>
  </si>
  <si>
    <t>Mezisoučet</t>
  </si>
  <si>
    <t>-4*0,90*2,02-1,30*0,125*4</t>
  </si>
  <si>
    <t>6</t>
  </si>
  <si>
    <t>342291131</t>
  </si>
  <si>
    <t>Ukotvení příček k betonovým konstrukcím plochými kotvami</t>
  </si>
  <si>
    <t>m</t>
  </si>
  <si>
    <t>2145025214</t>
  </si>
  <si>
    <t>5*2*3,25</t>
  </si>
  <si>
    <t>Úpravy povrchů, podlahy a osazování výplní</t>
  </si>
  <si>
    <t>7</t>
  </si>
  <si>
    <t>611131121</t>
  </si>
  <si>
    <t>Penetrace akrylát-silikonová vnitřních stropů nanášená ručně</t>
  </si>
  <si>
    <t>578361347</t>
  </si>
  <si>
    <t>246,030</t>
  </si>
  <si>
    <t>611311131</t>
  </si>
  <si>
    <t>Potažení vnitřních rovných stropů vápenným štukem tloušťky do 3 mm</t>
  </si>
  <si>
    <t>2091604161</t>
  </si>
  <si>
    <t>9</t>
  </si>
  <si>
    <t>612131121</t>
  </si>
  <si>
    <t>Penetrace akrylát-silikonová vnitřních stěn nanášená ručně</t>
  </si>
  <si>
    <t>-1341240037</t>
  </si>
  <si>
    <t>34,00*3,25-2*0,80*2,00-3*0,90*2,00</t>
  </si>
  <si>
    <t>(7,84+32,5+7,84)*3,25</t>
  </si>
  <si>
    <t>-2*0,80*2,00-3*0,90*2,00</t>
  </si>
  <si>
    <t>256,54</t>
  </si>
  <si>
    <t>32,50*1,00</t>
  </si>
  <si>
    <t>10</t>
  </si>
  <si>
    <t>612135001</t>
  </si>
  <si>
    <t>Vyrovnání podkladu vnitřních stěn maltou vápenocementovou tl do 10 mm</t>
  </si>
  <si>
    <t>-1723797488</t>
  </si>
  <si>
    <t>2*0,90*2,00</t>
  </si>
  <si>
    <t>2*0,30*2,00</t>
  </si>
  <si>
    <t>11</t>
  </si>
  <si>
    <t>612135091</t>
  </si>
  <si>
    <t>Příplatek k vyrovnání vnitřních stěn maltou vápenocementovou za každých dalších 5 mm tl</t>
  </si>
  <si>
    <t>-56145084</t>
  </si>
  <si>
    <t>12</t>
  </si>
  <si>
    <t>612142001</t>
  </si>
  <si>
    <t>Potažení vnitřních stěn sklovláknitým pletivem vtlačeným do tenkovrstvé hmoty</t>
  </si>
  <si>
    <t>2128821689</t>
  </si>
  <si>
    <t>(6,74+1,25+0,125)*3,25*2</t>
  </si>
  <si>
    <t>(6,74+0,72+0,38)*3,25*3*2</t>
  </si>
  <si>
    <t>(6,74+0,38+0,125+0,125+1,125+0,72)*3,25*2</t>
  </si>
  <si>
    <t>-4*0,90*2,02-1,30*0,125*4*2</t>
  </si>
  <si>
    <t>32,50</t>
  </si>
  <si>
    <t>147,985</t>
  </si>
  <si>
    <t>13</t>
  </si>
  <si>
    <t>612311131</t>
  </si>
  <si>
    <t>Potažení vnitřních stěn vápenným štukem tloušťky do 3 mm</t>
  </si>
  <si>
    <t>-506843195</t>
  </si>
  <si>
    <t>14</t>
  </si>
  <si>
    <t>613142001</t>
  </si>
  <si>
    <t>Potažení vnitřních pilířů nebo sloupů sklovláknitým pletivem vtlačeným do tenkovrstvé hmoty</t>
  </si>
  <si>
    <t>-495766694</t>
  </si>
  <si>
    <t>(2*0,72+0,41)*3,25</t>
  </si>
  <si>
    <t>0,65*3,25+3*0,41*3,25*3</t>
  </si>
  <si>
    <t>(2*0,72+0,41)*3,25*3</t>
  </si>
  <si>
    <t>613311131</t>
  </si>
  <si>
    <t>Potažení vnitřních pilířů nebo sloupů vápenným štukem tloušťky do 3 mm</t>
  </si>
  <si>
    <t>1814620905</t>
  </si>
  <si>
    <t>38,156</t>
  </si>
  <si>
    <t>16</t>
  </si>
  <si>
    <t>619991011</t>
  </si>
  <si>
    <t>Obalení konstrukcí a prvků fólií přilepenou lepící páskou</t>
  </si>
  <si>
    <t>836653235</t>
  </si>
  <si>
    <t>(2,81+4,20+4,20+4,30+4,355+4,20+3,75)*2,20</t>
  </si>
  <si>
    <t>17</t>
  </si>
  <si>
    <t>619995001</t>
  </si>
  <si>
    <t>Začištění omítek kolem oken, dveří, podlah nebo obkladů</t>
  </si>
  <si>
    <t>758649507</t>
  </si>
  <si>
    <t>2*2,00+0,80</t>
  </si>
  <si>
    <t>2*2,00+0,90</t>
  </si>
  <si>
    <t>18</t>
  </si>
  <si>
    <t>622143003</t>
  </si>
  <si>
    <t>Montáž omítkových plastových nebo pozinkovaných rohových profilů s tkaninou</t>
  </si>
  <si>
    <t>-1934523377</t>
  </si>
  <si>
    <t>(3+2+7+12+3)*3,25</t>
  </si>
  <si>
    <t>19</t>
  </si>
  <si>
    <t>59051486</t>
  </si>
  <si>
    <t>profil rohový PVC 15x15mm s výztužnou tkaninou š 100mm pro ETICS</t>
  </si>
  <si>
    <t>-503605527</t>
  </si>
  <si>
    <t>20</t>
  </si>
  <si>
    <t>634911144</t>
  </si>
  <si>
    <t>Řezání dilatačních spár š 30 mm hl do 80 mm v čerstvé betonové mazanině</t>
  </si>
  <si>
    <t>-1386693058</t>
  </si>
  <si>
    <t>15,68</t>
  </si>
  <si>
    <t>Ostatní konstrukce a práce, bourání</t>
  </si>
  <si>
    <t>952901111</t>
  </si>
  <si>
    <t>Vyčištění budov bytové a občanské výstavby při výšce podlaží do 4 m</t>
  </si>
  <si>
    <t>-1115495024</t>
  </si>
  <si>
    <t>32,83+23,01+74,98+14,15+72,44+28,62</t>
  </si>
  <si>
    <t>22</t>
  </si>
  <si>
    <t>962031136</t>
  </si>
  <si>
    <t>Bourání příček z tvárnic nebo příčkovek tl do 150 mm</t>
  </si>
  <si>
    <t>-2134880352</t>
  </si>
  <si>
    <t>6,75*3,25-0,8*2,00</t>
  </si>
  <si>
    <t>(6,75+0,72+0,38)*3,25</t>
  </si>
  <si>
    <t>(6,75+0,72+0,38)*3,25-0,8*2,00</t>
  </si>
  <si>
    <t>23</t>
  </si>
  <si>
    <t>967031132</t>
  </si>
  <si>
    <t>Přisekání rovných ostění v cihelném zdivu na MV nebo MVC</t>
  </si>
  <si>
    <t>-323462162</t>
  </si>
  <si>
    <t>2*0,20</t>
  </si>
  <si>
    <t>24</t>
  </si>
  <si>
    <t>968072455</t>
  </si>
  <si>
    <t>Vybourání kovových dveřních zárubní pl do 2 m2</t>
  </si>
  <si>
    <t>1354452968</t>
  </si>
  <si>
    <t>4*0,80*2,00</t>
  </si>
  <si>
    <t>0,80*2,00</t>
  </si>
  <si>
    <t>25</t>
  </si>
  <si>
    <t>974031164</t>
  </si>
  <si>
    <t>Vysekání rýh ve zdivu cihelném hl do 150 mm š do 150 mm</t>
  </si>
  <si>
    <t>295036208</t>
  </si>
  <si>
    <t>3*1,20</t>
  </si>
  <si>
    <t>997</t>
  </si>
  <si>
    <t>Přesun sutě</t>
  </si>
  <si>
    <t>26</t>
  </si>
  <si>
    <t>997013151</t>
  </si>
  <si>
    <t>Vnitrostaveništní doprava suti a vybouraných hmot pro budovy v do 6 m s omezením mechanizace</t>
  </si>
  <si>
    <t>t</t>
  </si>
  <si>
    <t>-1490381044</t>
  </si>
  <si>
    <t>27</t>
  </si>
  <si>
    <t>997013509</t>
  </si>
  <si>
    <t>Příplatek k odvozu suti a vybouraných hmot na skládku ZKD 1 km přes 1 km</t>
  </si>
  <si>
    <t>531036273</t>
  </si>
  <si>
    <t>28</t>
  </si>
  <si>
    <t>997013511</t>
  </si>
  <si>
    <t>Odvoz suti a vybouraných hmot z meziskládky na skládku do 1 km s naložením a se složením</t>
  </si>
  <si>
    <t>1230954104</t>
  </si>
  <si>
    <t>29</t>
  </si>
  <si>
    <t>997013631</t>
  </si>
  <si>
    <t>Poplatek za uložení na skládce (skládkovné) stavebního odpadu směsného kód odpadu 17 09 04</t>
  </si>
  <si>
    <t>-1814952019</t>
  </si>
  <si>
    <t>998</t>
  </si>
  <si>
    <t>Přesun hmot</t>
  </si>
  <si>
    <t>30</t>
  </si>
  <si>
    <t>998011001</t>
  </si>
  <si>
    <t>Přesun hmot pro budovy zděné v do 6 m</t>
  </si>
  <si>
    <t>2033835008</t>
  </si>
  <si>
    <t>PSV</t>
  </si>
  <si>
    <t>Práce a dodávky PSV</t>
  </si>
  <si>
    <t>721</t>
  </si>
  <si>
    <t>Zdravotechnika - vnitřní kanalizace</t>
  </si>
  <si>
    <t>31</t>
  </si>
  <si>
    <t>721173723</t>
  </si>
  <si>
    <t>Potrubí kanalizační z PE připojovací DN 50</t>
  </si>
  <si>
    <t>143247634</t>
  </si>
  <si>
    <t>32</t>
  </si>
  <si>
    <t>998721101</t>
  </si>
  <si>
    <t>Přesun hmot tonážní pro vnitřní kanalizace v objektech v do 6 m</t>
  </si>
  <si>
    <t>845896128</t>
  </si>
  <si>
    <t>722</t>
  </si>
  <si>
    <t>Zdravotechnika - vnitřní vodovod</t>
  </si>
  <si>
    <t>33</t>
  </si>
  <si>
    <t>722173103</t>
  </si>
  <si>
    <t>Potrubí vodovodní plastové PE-Xa spoj násuvnou objímkou plastovou D 20x2,8 mm Wirsbo</t>
  </si>
  <si>
    <t>-50457887</t>
  </si>
  <si>
    <t>34</t>
  </si>
  <si>
    <t>722173303</t>
  </si>
  <si>
    <t>Příplatek k potrubí vodovodnímu plastovému s násuvnou objímkou plastovou za členitý rozvod D 20x2,8</t>
  </si>
  <si>
    <t>-1936871905</t>
  </si>
  <si>
    <t>35</t>
  </si>
  <si>
    <t>722181221</t>
  </si>
  <si>
    <t>Ochrana vodovodního potrubí přilepenými termoizolačními trubicemi z PE tl do 9 mm DN do 22 mm</t>
  </si>
  <si>
    <t>1725516489</t>
  </si>
  <si>
    <t>36</t>
  </si>
  <si>
    <t>998722101</t>
  </si>
  <si>
    <t>Přesun hmot tonážní pro vnitřní vodovod v objektech v do 6 m</t>
  </si>
  <si>
    <t>-2119462384</t>
  </si>
  <si>
    <t>725</t>
  </si>
  <si>
    <t>Zdravotechnika - zařizovací předměty</t>
  </si>
  <si>
    <t>37</t>
  </si>
  <si>
    <t>725.1</t>
  </si>
  <si>
    <t>MTZ A DOD  UMYVADLA S VÝTOKOVOU ARMATUROU</t>
  </si>
  <si>
    <t>KOMPL</t>
  </si>
  <si>
    <t>1882034692</t>
  </si>
  <si>
    <t>38</t>
  </si>
  <si>
    <t>725210821</t>
  </si>
  <si>
    <t>Demontáž umyvadel bez výtokových armatur</t>
  </si>
  <si>
    <t>soubor</t>
  </si>
  <si>
    <t>115805902</t>
  </si>
  <si>
    <t>39</t>
  </si>
  <si>
    <t>725820801</t>
  </si>
  <si>
    <t>Demontáž baterie nástěnné do G 3 / 4</t>
  </si>
  <si>
    <t>-1873358801</t>
  </si>
  <si>
    <t>40</t>
  </si>
  <si>
    <t>725850800</t>
  </si>
  <si>
    <t>Demontáž ventilů odpadních T 900 až T 902</t>
  </si>
  <si>
    <t>1279037764</t>
  </si>
  <si>
    <t>766</t>
  </si>
  <si>
    <t>Konstrukce truhlářské</t>
  </si>
  <si>
    <t>41</t>
  </si>
  <si>
    <t>766441821</t>
  </si>
  <si>
    <t>Demontáž parapetních desek dřevěných nebo plastových šířky do 30 cm délky přes 1,0 m</t>
  </si>
  <si>
    <t>81062660</t>
  </si>
  <si>
    <t>4,47+0,125+12,555+0,125+1,852+0,125+9,413+0,125+3,61</t>
  </si>
  <si>
    <t>-0,41-0,125-0,44-0,43-0,125</t>
  </si>
  <si>
    <t>42</t>
  </si>
  <si>
    <t>766660002</t>
  </si>
  <si>
    <t>Montáž dveřních křídel otvíravých 1křídlových š přes 0,8 m do ocelové zárubně</t>
  </si>
  <si>
    <t>-1548172954</t>
  </si>
  <si>
    <t>43</t>
  </si>
  <si>
    <t>61161003</t>
  </si>
  <si>
    <t>dveře jednokřídlé voštinové povrch lakovaný plné 900x1970/2100mm</t>
  </si>
  <si>
    <t>575368695</t>
  </si>
  <si>
    <t>44</t>
  </si>
  <si>
    <t>61165314</t>
  </si>
  <si>
    <t>dveře jednokřídlé dřevotřískové protipožární EI (EW) 30 D3 povrch laminátový plné 900x1970/2100mm</t>
  </si>
  <si>
    <t>756288081</t>
  </si>
  <si>
    <t>45</t>
  </si>
  <si>
    <t>61162098</t>
  </si>
  <si>
    <t>dveře jednokřídlé dřevotřískové protipožární EI (EW) 30 D3 povrch laminátový plné 800x1970/2100mm</t>
  </si>
  <si>
    <t>-328268403</t>
  </si>
  <si>
    <t>46</t>
  </si>
  <si>
    <t>766660161</t>
  </si>
  <si>
    <t>Montáž dveřních křídel otvíravých 1křídlových š do 0,8 m požárních do dřevěné rámové zárubně</t>
  </si>
  <si>
    <t>-551457970</t>
  </si>
  <si>
    <t>47</t>
  </si>
  <si>
    <t>766660162</t>
  </si>
  <si>
    <t>Montáž dveřních křídel otvíravých 1křídlových š přes 0,8 m požárních do dřevěné rámové zárubně</t>
  </si>
  <si>
    <t>1738968517</t>
  </si>
  <si>
    <t>48</t>
  </si>
  <si>
    <t>766660720</t>
  </si>
  <si>
    <t>Osazení větrací mřížky s vyříznutím otvoru</t>
  </si>
  <si>
    <t>887075882</t>
  </si>
  <si>
    <t>49</t>
  </si>
  <si>
    <t>766.1</t>
  </si>
  <si>
    <t>VĚTRACÍ MŘÍŽKA NEREZ</t>
  </si>
  <si>
    <t>2069388573</t>
  </si>
  <si>
    <t>50</t>
  </si>
  <si>
    <t>766660728</t>
  </si>
  <si>
    <t>Montáž dveřního interiérového kování - zámku</t>
  </si>
  <si>
    <t>2049926293</t>
  </si>
  <si>
    <t>51</t>
  </si>
  <si>
    <t>54924019</t>
  </si>
  <si>
    <t>zámek zadlabací 8 WC L+P (72,90)</t>
  </si>
  <si>
    <t>-623704917</t>
  </si>
  <si>
    <t>52</t>
  </si>
  <si>
    <t>54914622</t>
  </si>
  <si>
    <t>kování dveřní vrchní klika včetně štítu a montážního materiálu BB 72 matný nikl</t>
  </si>
  <si>
    <t>204758572</t>
  </si>
  <si>
    <t>53</t>
  </si>
  <si>
    <t>766691914</t>
  </si>
  <si>
    <t>Vyvěšení nebo zavěšení dřevěných křídel dveří pl do 2 m2</t>
  </si>
  <si>
    <t>-1554124478</t>
  </si>
  <si>
    <t>54</t>
  </si>
  <si>
    <t>766694124</t>
  </si>
  <si>
    <t>Montáž parapetních dřevěných nebo plastových šířky přes 30 cm délky přes 2,6 m</t>
  </si>
  <si>
    <t>1826812747</t>
  </si>
  <si>
    <t>55</t>
  </si>
  <si>
    <t>60794109</t>
  </si>
  <si>
    <t>deska parapetní dřevotřísková vnitřní 600x1000mm</t>
  </si>
  <si>
    <t>1257562480</t>
  </si>
  <si>
    <t>56</t>
  </si>
  <si>
    <t>766695213</t>
  </si>
  <si>
    <t>Montáž truhlářských prahů dveří 1křídlových šířky přes 10 cm</t>
  </si>
  <si>
    <t>-1103797201</t>
  </si>
  <si>
    <t>7+2</t>
  </si>
  <si>
    <t>57</t>
  </si>
  <si>
    <t>61187181</t>
  </si>
  <si>
    <t>práh dveřní dřevěný dubový tl 20mm dl 920mm š 150mm</t>
  </si>
  <si>
    <t>-475891304</t>
  </si>
  <si>
    <t>58</t>
  </si>
  <si>
    <t>61187161</t>
  </si>
  <si>
    <t>práh dveřní dřevěný dubový tl 20mm dl 820mm š 150mm</t>
  </si>
  <si>
    <t>-2043641396</t>
  </si>
  <si>
    <t>59</t>
  </si>
  <si>
    <t>998766101</t>
  </si>
  <si>
    <t>Přesun hmot tonážní pro konstrukce truhlářské v objektech v do 6 m</t>
  </si>
  <si>
    <t>-1117759532</t>
  </si>
  <si>
    <t>767</t>
  </si>
  <si>
    <t>Konstrukce zámečnické</t>
  </si>
  <si>
    <t>60</t>
  </si>
  <si>
    <t>767122812</t>
  </si>
  <si>
    <t>Demontáž stěn s výplní z drátěné sítě, svařovaných</t>
  </si>
  <si>
    <t>-2097673190</t>
  </si>
  <si>
    <t>6,74*3,25</t>
  </si>
  <si>
    <t>6,7*3,25</t>
  </si>
  <si>
    <t>61</t>
  </si>
  <si>
    <t>767995112</t>
  </si>
  <si>
    <t>Montáž atypických zámečnických konstrukcí hmotnosti do 10 kg</t>
  </si>
  <si>
    <t>kg</t>
  </si>
  <si>
    <t>972661224</t>
  </si>
  <si>
    <t>32,50*1,295</t>
  </si>
  <si>
    <t>62</t>
  </si>
  <si>
    <t>998767101</t>
  </si>
  <si>
    <t>Přesun hmot tonážní pro zámečnické konstrukce v objektech v do 6 m</t>
  </si>
  <si>
    <t>-46661822</t>
  </si>
  <si>
    <t>63</t>
  </si>
  <si>
    <t>154111400</t>
  </si>
  <si>
    <t>profil ocel L ohýbaný rovnoramenný 30x30x3 mm</t>
  </si>
  <si>
    <t>22036241</t>
  </si>
  <si>
    <t>32,50*1,295/1000</t>
  </si>
  <si>
    <t>771</t>
  </si>
  <si>
    <t>Podlahy z dlaždic</t>
  </si>
  <si>
    <t>64</t>
  </si>
  <si>
    <t>771441810</t>
  </si>
  <si>
    <t>Demontáž soklíků z obkladaček hutných kladených do malty rovných</t>
  </si>
  <si>
    <t>490405699</t>
  </si>
  <si>
    <t>2*32,40+2*(6,74+0,72+0,28)</t>
  </si>
  <si>
    <t>-6*0,8</t>
  </si>
  <si>
    <t>65</t>
  </si>
  <si>
    <t>771541810</t>
  </si>
  <si>
    <t>Demontáž podlah z obkladaček hutných kladených do malty</t>
  </si>
  <si>
    <t>664655406</t>
  </si>
  <si>
    <t>776</t>
  </si>
  <si>
    <t>Podlahy povlakové</t>
  </si>
  <si>
    <t>66</t>
  </si>
  <si>
    <t>776411112</t>
  </si>
  <si>
    <t>Montáž obvodových soklíků výšky  do 100 mm</t>
  </si>
  <si>
    <t>101190108</t>
  </si>
  <si>
    <t>24,92+24,63+37,83+20,18+37,10+25,70</t>
  </si>
  <si>
    <t>67</t>
  </si>
  <si>
    <t>28411010</t>
  </si>
  <si>
    <t>lišta soklová PVC 20x100mm</t>
  </si>
  <si>
    <t>-1579217255</t>
  </si>
  <si>
    <t>68</t>
  </si>
  <si>
    <t>998776101</t>
  </si>
  <si>
    <t>Přesun hmot tonážní pro podlahy povlakové v objektech v do 6 m</t>
  </si>
  <si>
    <t>-1651400923</t>
  </si>
  <si>
    <t>777</t>
  </si>
  <si>
    <t>Podlahy lité</t>
  </si>
  <si>
    <t>69</t>
  </si>
  <si>
    <t>777111111</t>
  </si>
  <si>
    <t>Vysátí podkladu před provedením lité podlahy</t>
  </si>
  <si>
    <t>-1164747067</t>
  </si>
  <si>
    <t>70</t>
  </si>
  <si>
    <t>777121105</t>
  </si>
  <si>
    <t>Vyrovnání podkladu podlah epoxidovou stěrkou plněnou pískem plochy přes 1,0 m2 tl do 3 mm</t>
  </si>
  <si>
    <t>60701195</t>
  </si>
  <si>
    <t>71</t>
  </si>
  <si>
    <t>777131111</t>
  </si>
  <si>
    <t>Penetrační epoxidový nátěr podlahy plněný pískem</t>
  </si>
  <si>
    <t>1014977640</t>
  </si>
  <si>
    <t>72</t>
  </si>
  <si>
    <t>777511105</t>
  </si>
  <si>
    <t>Krycí epoxidová stěrka tloušťky přes 2 do 3 mm dekorativní lité podlahy</t>
  </si>
  <si>
    <t>-407978355</t>
  </si>
  <si>
    <t>73</t>
  </si>
  <si>
    <t>777911111</t>
  </si>
  <si>
    <t>Tuhé napojení lité podlahy na stěnu nebo sokl</t>
  </si>
  <si>
    <t>-1327335576</t>
  </si>
  <si>
    <t>74</t>
  </si>
  <si>
    <t>998777101</t>
  </si>
  <si>
    <t>Přesun hmot tonážní pro podlahy lité v objektech v do 6 m</t>
  </si>
  <si>
    <t>111865237</t>
  </si>
  <si>
    <t>781</t>
  </si>
  <si>
    <t>Dokončovací práce - obklady</t>
  </si>
  <si>
    <t>75</t>
  </si>
  <si>
    <t>781474112</t>
  </si>
  <si>
    <t>Montáž obkladů vnitřních keramických hladkých do 12 ks/m2 lepených flexibilním lepidlem</t>
  </si>
  <si>
    <t>1698082628</t>
  </si>
  <si>
    <t>2*1,50*1,80</t>
  </si>
  <si>
    <t>76</t>
  </si>
  <si>
    <t>998781101</t>
  </si>
  <si>
    <t>Přesun hmot tonážní pro obklady keramické v objektech v do 6 m</t>
  </si>
  <si>
    <t>1586152022</t>
  </si>
  <si>
    <t>783</t>
  </si>
  <si>
    <t>Dokončovací práce - nátěry</t>
  </si>
  <si>
    <t>77</t>
  </si>
  <si>
    <t>783314101</t>
  </si>
  <si>
    <t>Základní jednonásobný syntetický nátěr zámečnických konstrukcí</t>
  </si>
  <si>
    <t>279180072</t>
  </si>
  <si>
    <t>7*(4,90*0,20)</t>
  </si>
  <si>
    <t>2*(4,80*0,20)</t>
  </si>
  <si>
    <t>32,50*0,10</t>
  </si>
  <si>
    <t>78</t>
  </si>
  <si>
    <t>783315101</t>
  </si>
  <si>
    <t>Mezinátěr jednonásobný syntetický standardní zámečnických konstrukcí</t>
  </si>
  <si>
    <t>-165282438</t>
  </si>
  <si>
    <t>79</t>
  </si>
  <si>
    <t>783317101</t>
  </si>
  <si>
    <t>Krycí jednonásobný syntetický standardní nátěr zámečnických konstrukcí</t>
  </si>
  <si>
    <t>-2020416530</t>
  </si>
  <si>
    <t>784</t>
  </si>
  <si>
    <t>Dokončovací práce - malby a tapety</t>
  </si>
  <si>
    <t>80</t>
  </si>
  <si>
    <t>784111001</t>
  </si>
  <si>
    <t>Oprášení (ometení ) podkladu v místnostech výšky do 3,80 m</t>
  </si>
  <si>
    <t>-447336617</t>
  </si>
  <si>
    <t>32,50+38,156</t>
  </si>
  <si>
    <t>101,90</t>
  </si>
  <si>
    <t>81</t>
  </si>
  <si>
    <t>784121001</t>
  </si>
  <si>
    <t>Oškrabání malby v mísnostech výšky do 3,80 m</t>
  </si>
  <si>
    <t>198620454</t>
  </si>
  <si>
    <t>82</t>
  </si>
  <si>
    <t>784181121</t>
  </si>
  <si>
    <t>Hloubková jednonásobná penetrace podkladu v místnostech výšky do 3,80 m</t>
  </si>
  <si>
    <t>-1834926323</t>
  </si>
  <si>
    <t>83</t>
  </si>
  <si>
    <t>784211001.1</t>
  </si>
  <si>
    <t>Jednonásobné  malby - včetně dodávky magnetické barvy v místnostech výšky do 3,80 m</t>
  </si>
  <si>
    <t>-1851409357</t>
  </si>
  <si>
    <t>84</t>
  </si>
  <si>
    <t>784211101.1</t>
  </si>
  <si>
    <t>Dvojnásobné  malby - včetně dodávky magnetické barvy  v místnostech výšky do 3,80 m</t>
  </si>
  <si>
    <t>-2096249497</t>
  </si>
  <si>
    <t>85</t>
  </si>
  <si>
    <t>784211111</t>
  </si>
  <si>
    <t>Dvojnásobné  bílé malby ze směsí za mokra velmi dobře otěruvzdorných v místnostech výšky do 3,80 m</t>
  </si>
  <si>
    <t>1217040627</t>
  </si>
  <si>
    <t>-20,00</t>
  </si>
  <si>
    <t>OST</t>
  </si>
  <si>
    <t>Ostatní</t>
  </si>
  <si>
    <t>86</t>
  </si>
  <si>
    <t>002</t>
  </si>
  <si>
    <t>Učebna dílen č.101 - viz. samostatný rozpočet</t>
  </si>
  <si>
    <t>kpl</t>
  </si>
  <si>
    <t>512</t>
  </si>
  <si>
    <t>-401876914</t>
  </si>
  <si>
    <t>87</t>
  </si>
  <si>
    <t>003</t>
  </si>
  <si>
    <t>Učebna dílěn č.104 - viz. samostatný rozpočet</t>
  </si>
  <si>
    <t>-970327894</t>
  </si>
  <si>
    <t>88</t>
  </si>
  <si>
    <t>004</t>
  </si>
  <si>
    <t>Nářadí dílny - viz. samostatný rozpočet</t>
  </si>
  <si>
    <t>-1992940542</t>
  </si>
  <si>
    <t>89</t>
  </si>
  <si>
    <t>005</t>
  </si>
  <si>
    <t>Elektroinstalace - viz. samostatný rozpočet</t>
  </si>
  <si>
    <t>-228379926</t>
  </si>
  <si>
    <t>90</t>
  </si>
  <si>
    <t>006</t>
  </si>
  <si>
    <t>Sklad č.102 - viz. samostatný rozpočet</t>
  </si>
  <si>
    <t>896980881</t>
  </si>
  <si>
    <t>91</t>
  </si>
  <si>
    <t>007</t>
  </si>
  <si>
    <t>Sklad č.103 - viz. samostatný rozpočet</t>
  </si>
  <si>
    <t>587416349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</si>
</sst>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4" t="s">
        <v>14</v>
      </c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O5" s="265"/>
      <c r="AP5" s="22"/>
      <c r="AQ5" s="22"/>
      <c r="AR5" s="20"/>
      <c r="BE5" s="26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6" t="s">
        <v>17</v>
      </c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P6" s="22"/>
      <c r="AQ6" s="22"/>
      <c r="AR6" s="20"/>
      <c r="BE6" s="26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2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6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2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6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6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2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62"/>
      <c r="BS13" s="17" t="s">
        <v>6</v>
      </c>
    </row>
    <row r="14" spans="1:74" ht="12.75">
      <c r="B14" s="21"/>
      <c r="C14" s="22"/>
      <c r="D14" s="22"/>
      <c r="E14" s="267" t="s">
        <v>28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6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2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6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62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2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6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62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2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2"/>
    </row>
    <row r="23" spans="1:71" s="1" customFormat="1" ht="16.5" customHeight="1">
      <c r="B23" s="21"/>
      <c r="C23" s="22"/>
      <c r="D23" s="22"/>
      <c r="E23" s="269" t="s">
        <v>1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2"/>
      <c r="AP23" s="22"/>
      <c r="AQ23" s="22"/>
      <c r="AR23" s="20"/>
      <c r="BE23" s="26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2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0">
        <f>ROUND(AG94,2)</f>
        <v>0</v>
      </c>
      <c r="AL26" s="271"/>
      <c r="AM26" s="271"/>
      <c r="AN26" s="271"/>
      <c r="AO26" s="271"/>
      <c r="AP26" s="36"/>
      <c r="AQ26" s="36"/>
      <c r="AR26" s="39"/>
      <c r="BE26" s="26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2" t="s">
        <v>34</v>
      </c>
      <c r="M28" s="272"/>
      <c r="N28" s="272"/>
      <c r="O28" s="272"/>
      <c r="P28" s="272"/>
      <c r="Q28" s="36"/>
      <c r="R28" s="36"/>
      <c r="S28" s="36"/>
      <c r="T28" s="36"/>
      <c r="U28" s="36"/>
      <c r="V28" s="36"/>
      <c r="W28" s="272" t="s">
        <v>35</v>
      </c>
      <c r="X28" s="272"/>
      <c r="Y28" s="272"/>
      <c r="Z28" s="272"/>
      <c r="AA28" s="272"/>
      <c r="AB28" s="272"/>
      <c r="AC28" s="272"/>
      <c r="AD28" s="272"/>
      <c r="AE28" s="272"/>
      <c r="AF28" s="36"/>
      <c r="AG28" s="36"/>
      <c r="AH28" s="36"/>
      <c r="AI28" s="36"/>
      <c r="AJ28" s="36"/>
      <c r="AK28" s="272" t="s">
        <v>36</v>
      </c>
      <c r="AL28" s="272"/>
      <c r="AM28" s="272"/>
      <c r="AN28" s="272"/>
      <c r="AO28" s="272"/>
      <c r="AP28" s="36"/>
      <c r="AQ28" s="36"/>
      <c r="AR28" s="39"/>
      <c r="BE28" s="262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75">
        <v>0.21</v>
      </c>
      <c r="M29" s="274"/>
      <c r="N29" s="274"/>
      <c r="O29" s="274"/>
      <c r="P29" s="274"/>
      <c r="Q29" s="41"/>
      <c r="R29" s="41"/>
      <c r="S29" s="41"/>
      <c r="T29" s="41"/>
      <c r="U29" s="41"/>
      <c r="V29" s="41"/>
      <c r="W29" s="273">
        <f>ROUND(AZ94, 2)</f>
        <v>0</v>
      </c>
      <c r="X29" s="274"/>
      <c r="Y29" s="274"/>
      <c r="Z29" s="274"/>
      <c r="AA29" s="274"/>
      <c r="AB29" s="274"/>
      <c r="AC29" s="274"/>
      <c r="AD29" s="274"/>
      <c r="AE29" s="274"/>
      <c r="AF29" s="41"/>
      <c r="AG29" s="41"/>
      <c r="AH29" s="41"/>
      <c r="AI29" s="41"/>
      <c r="AJ29" s="41"/>
      <c r="AK29" s="273">
        <f>ROUND(AV94, 2)</f>
        <v>0</v>
      </c>
      <c r="AL29" s="274"/>
      <c r="AM29" s="274"/>
      <c r="AN29" s="274"/>
      <c r="AO29" s="274"/>
      <c r="AP29" s="41"/>
      <c r="AQ29" s="41"/>
      <c r="AR29" s="42"/>
      <c r="BE29" s="263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75">
        <v>0.15</v>
      </c>
      <c r="M30" s="274"/>
      <c r="N30" s="274"/>
      <c r="O30" s="274"/>
      <c r="P30" s="274"/>
      <c r="Q30" s="41"/>
      <c r="R30" s="41"/>
      <c r="S30" s="41"/>
      <c r="T30" s="41"/>
      <c r="U30" s="41"/>
      <c r="V30" s="41"/>
      <c r="W30" s="273">
        <f>ROUND(BA94, 2)</f>
        <v>0</v>
      </c>
      <c r="X30" s="274"/>
      <c r="Y30" s="274"/>
      <c r="Z30" s="274"/>
      <c r="AA30" s="274"/>
      <c r="AB30" s="274"/>
      <c r="AC30" s="274"/>
      <c r="AD30" s="274"/>
      <c r="AE30" s="274"/>
      <c r="AF30" s="41"/>
      <c r="AG30" s="41"/>
      <c r="AH30" s="41"/>
      <c r="AI30" s="41"/>
      <c r="AJ30" s="41"/>
      <c r="AK30" s="273">
        <f>ROUND(AW94, 2)</f>
        <v>0</v>
      </c>
      <c r="AL30" s="274"/>
      <c r="AM30" s="274"/>
      <c r="AN30" s="274"/>
      <c r="AO30" s="274"/>
      <c r="AP30" s="41"/>
      <c r="AQ30" s="41"/>
      <c r="AR30" s="42"/>
      <c r="BE30" s="263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75">
        <v>0.21</v>
      </c>
      <c r="M31" s="274"/>
      <c r="N31" s="274"/>
      <c r="O31" s="274"/>
      <c r="P31" s="274"/>
      <c r="Q31" s="41"/>
      <c r="R31" s="41"/>
      <c r="S31" s="41"/>
      <c r="T31" s="41"/>
      <c r="U31" s="41"/>
      <c r="V31" s="41"/>
      <c r="W31" s="273">
        <f>ROUND(BB94, 2)</f>
        <v>0</v>
      </c>
      <c r="X31" s="274"/>
      <c r="Y31" s="274"/>
      <c r="Z31" s="274"/>
      <c r="AA31" s="274"/>
      <c r="AB31" s="274"/>
      <c r="AC31" s="274"/>
      <c r="AD31" s="274"/>
      <c r="AE31" s="274"/>
      <c r="AF31" s="41"/>
      <c r="AG31" s="41"/>
      <c r="AH31" s="41"/>
      <c r="AI31" s="41"/>
      <c r="AJ31" s="41"/>
      <c r="AK31" s="273">
        <v>0</v>
      </c>
      <c r="AL31" s="274"/>
      <c r="AM31" s="274"/>
      <c r="AN31" s="274"/>
      <c r="AO31" s="274"/>
      <c r="AP31" s="41"/>
      <c r="AQ31" s="41"/>
      <c r="AR31" s="42"/>
      <c r="BE31" s="263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75">
        <v>0.15</v>
      </c>
      <c r="M32" s="274"/>
      <c r="N32" s="274"/>
      <c r="O32" s="274"/>
      <c r="P32" s="274"/>
      <c r="Q32" s="41"/>
      <c r="R32" s="41"/>
      <c r="S32" s="41"/>
      <c r="T32" s="41"/>
      <c r="U32" s="41"/>
      <c r="V32" s="41"/>
      <c r="W32" s="273">
        <f>ROUND(BC94, 2)</f>
        <v>0</v>
      </c>
      <c r="X32" s="274"/>
      <c r="Y32" s="274"/>
      <c r="Z32" s="274"/>
      <c r="AA32" s="274"/>
      <c r="AB32" s="274"/>
      <c r="AC32" s="274"/>
      <c r="AD32" s="274"/>
      <c r="AE32" s="274"/>
      <c r="AF32" s="41"/>
      <c r="AG32" s="41"/>
      <c r="AH32" s="41"/>
      <c r="AI32" s="41"/>
      <c r="AJ32" s="41"/>
      <c r="AK32" s="273">
        <v>0</v>
      </c>
      <c r="AL32" s="274"/>
      <c r="AM32" s="274"/>
      <c r="AN32" s="274"/>
      <c r="AO32" s="274"/>
      <c r="AP32" s="41"/>
      <c r="AQ32" s="41"/>
      <c r="AR32" s="42"/>
      <c r="BE32" s="263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75">
        <v>0</v>
      </c>
      <c r="M33" s="274"/>
      <c r="N33" s="274"/>
      <c r="O33" s="274"/>
      <c r="P33" s="274"/>
      <c r="Q33" s="41"/>
      <c r="R33" s="41"/>
      <c r="S33" s="41"/>
      <c r="T33" s="41"/>
      <c r="U33" s="41"/>
      <c r="V33" s="41"/>
      <c r="W33" s="273">
        <f>ROUND(BD94, 2)</f>
        <v>0</v>
      </c>
      <c r="X33" s="274"/>
      <c r="Y33" s="274"/>
      <c r="Z33" s="274"/>
      <c r="AA33" s="274"/>
      <c r="AB33" s="274"/>
      <c r="AC33" s="274"/>
      <c r="AD33" s="274"/>
      <c r="AE33" s="274"/>
      <c r="AF33" s="41"/>
      <c r="AG33" s="41"/>
      <c r="AH33" s="41"/>
      <c r="AI33" s="41"/>
      <c r="AJ33" s="41"/>
      <c r="AK33" s="273">
        <v>0</v>
      </c>
      <c r="AL33" s="274"/>
      <c r="AM33" s="274"/>
      <c r="AN33" s="274"/>
      <c r="AO33" s="274"/>
      <c r="AP33" s="41"/>
      <c r="AQ33" s="41"/>
      <c r="AR33" s="42"/>
      <c r="BE33" s="263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2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76" t="s">
        <v>45</v>
      </c>
      <c r="Y35" s="277"/>
      <c r="Z35" s="277"/>
      <c r="AA35" s="277"/>
      <c r="AB35" s="277"/>
      <c r="AC35" s="45"/>
      <c r="AD35" s="45"/>
      <c r="AE35" s="45"/>
      <c r="AF35" s="45"/>
      <c r="AG35" s="45"/>
      <c r="AH35" s="45"/>
      <c r="AI35" s="45"/>
      <c r="AJ35" s="45"/>
      <c r="AK35" s="278">
        <f>SUM(AK26:AK33)</f>
        <v>0</v>
      </c>
      <c r="AL35" s="277"/>
      <c r="AM35" s="277"/>
      <c r="AN35" s="277"/>
      <c r="AO35" s="27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18004_akt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0" t="str">
        <f>K6</f>
        <v>ZŠ Jubilejní, Nový Jičín</v>
      </c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  <c r="AD85" s="281"/>
      <c r="AE85" s="281"/>
      <c r="AF85" s="281"/>
      <c r="AG85" s="281"/>
      <c r="AH85" s="281"/>
      <c r="AI85" s="281"/>
      <c r="AJ85" s="281"/>
      <c r="AK85" s="281"/>
      <c r="AL85" s="281"/>
      <c r="AM85" s="281"/>
      <c r="AN85" s="281"/>
      <c r="AO85" s="281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2" t="str">
        <f>IF(AN8= "","",AN8)</f>
        <v>14. 1. 2021</v>
      </c>
      <c r="AN87" s="282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83" t="str">
        <f>IF(E17="","",E17)</f>
        <v xml:space="preserve"> </v>
      </c>
      <c r="AN89" s="284"/>
      <c r="AO89" s="284"/>
      <c r="AP89" s="284"/>
      <c r="AQ89" s="36"/>
      <c r="AR89" s="39"/>
      <c r="AS89" s="285" t="s">
        <v>53</v>
      </c>
      <c r="AT89" s="28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83" t="str">
        <f>IF(E20="","",E20)</f>
        <v xml:space="preserve"> </v>
      </c>
      <c r="AN90" s="284"/>
      <c r="AO90" s="284"/>
      <c r="AP90" s="284"/>
      <c r="AQ90" s="36"/>
      <c r="AR90" s="39"/>
      <c r="AS90" s="287"/>
      <c r="AT90" s="28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9"/>
      <c r="AT91" s="29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1" t="s">
        <v>54</v>
      </c>
      <c r="D92" s="292"/>
      <c r="E92" s="292"/>
      <c r="F92" s="292"/>
      <c r="G92" s="292"/>
      <c r="H92" s="73"/>
      <c r="I92" s="293" t="s">
        <v>55</v>
      </c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2"/>
      <c r="V92" s="292"/>
      <c r="W92" s="292"/>
      <c r="X92" s="292"/>
      <c r="Y92" s="292"/>
      <c r="Z92" s="292"/>
      <c r="AA92" s="292"/>
      <c r="AB92" s="292"/>
      <c r="AC92" s="292"/>
      <c r="AD92" s="292"/>
      <c r="AE92" s="292"/>
      <c r="AF92" s="292"/>
      <c r="AG92" s="294" t="s">
        <v>56</v>
      </c>
      <c r="AH92" s="292"/>
      <c r="AI92" s="292"/>
      <c r="AJ92" s="292"/>
      <c r="AK92" s="292"/>
      <c r="AL92" s="292"/>
      <c r="AM92" s="292"/>
      <c r="AN92" s="293" t="s">
        <v>57</v>
      </c>
      <c r="AO92" s="292"/>
      <c r="AP92" s="295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9">
        <f>ROUND(AG95,2)</f>
        <v>0</v>
      </c>
      <c r="AH94" s="299"/>
      <c r="AI94" s="299"/>
      <c r="AJ94" s="299"/>
      <c r="AK94" s="299"/>
      <c r="AL94" s="299"/>
      <c r="AM94" s="299"/>
      <c r="AN94" s="300">
        <f>SUM(AG94,AT94)</f>
        <v>0</v>
      </c>
      <c r="AO94" s="300"/>
      <c r="AP94" s="300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298" t="s">
        <v>78</v>
      </c>
      <c r="E95" s="298"/>
      <c r="F95" s="298"/>
      <c r="G95" s="298"/>
      <c r="H95" s="298"/>
      <c r="I95" s="96"/>
      <c r="J95" s="298" t="s">
        <v>79</v>
      </c>
      <c r="K95" s="298"/>
      <c r="L95" s="298"/>
      <c r="M95" s="298"/>
      <c r="N95" s="298"/>
      <c r="O95" s="298"/>
      <c r="P95" s="298"/>
      <c r="Q95" s="298"/>
      <c r="R95" s="298"/>
      <c r="S95" s="298"/>
      <c r="T95" s="298"/>
      <c r="U95" s="298"/>
      <c r="V95" s="298"/>
      <c r="W95" s="298"/>
      <c r="X95" s="298"/>
      <c r="Y95" s="298"/>
      <c r="Z95" s="298"/>
      <c r="AA95" s="298"/>
      <c r="AB95" s="298"/>
      <c r="AC95" s="298"/>
      <c r="AD95" s="298"/>
      <c r="AE95" s="298"/>
      <c r="AF95" s="298"/>
      <c r="AG95" s="296">
        <f>'001 - Učebny dílen ZŠ Jub...'!J30</f>
        <v>0</v>
      </c>
      <c r="AH95" s="297"/>
      <c r="AI95" s="297"/>
      <c r="AJ95" s="297"/>
      <c r="AK95" s="297"/>
      <c r="AL95" s="297"/>
      <c r="AM95" s="297"/>
      <c r="AN95" s="296">
        <f>SUM(AG95,AT95)</f>
        <v>0</v>
      </c>
      <c r="AO95" s="297"/>
      <c r="AP95" s="297"/>
      <c r="AQ95" s="97" t="s">
        <v>80</v>
      </c>
      <c r="AR95" s="98"/>
      <c r="AS95" s="99">
        <v>0</v>
      </c>
      <c r="AT95" s="100">
        <f>ROUND(SUM(AV95:AW95),2)</f>
        <v>0</v>
      </c>
      <c r="AU95" s="101">
        <f>'001 - Učebny dílen ZŠ Jub...'!P135</f>
        <v>0</v>
      </c>
      <c r="AV95" s="100">
        <f>'001 - Učebny dílen ZŠ Jub...'!J33</f>
        <v>0</v>
      </c>
      <c r="AW95" s="100">
        <f>'001 - Učebny dílen ZŠ Jub...'!J34</f>
        <v>0</v>
      </c>
      <c r="AX95" s="100">
        <f>'001 - Učebny dílen ZŠ Jub...'!J35</f>
        <v>0</v>
      </c>
      <c r="AY95" s="100">
        <f>'001 - Učebny dílen ZŠ Jub...'!J36</f>
        <v>0</v>
      </c>
      <c r="AZ95" s="100">
        <f>'001 - Učebny dílen ZŠ Jub...'!F33</f>
        <v>0</v>
      </c>
      <c r="BA95" s="100">
        <f>'001 - Učebny dílen ZŠ Jub...'!F34</f>
        <v>0</v>
      </c>
      <c r="BB95" s="100">
        <f>'001 - Učebny dílen ZŠ Jub...'!F35</f>
        <v>0</v>
      </c>
      <c r="BC95" s="100">
        <f>'001 - Učebny dílen ZŠ Jub...'!F36</f>
        <v>0</v>
      </c>
      <c r="BD95" s="102">
        <f>'001 - Učebny dílen ZŠ Jub...'!F37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vHD7c4Oc2RNr1wSuXv1V+4chmakiN7KUWFcU+j3wZz7oWPIcVEE9YLUS4jSYiUwtoEIh3n1gyxTxKd/QaL2kDA==" saltValue="buiXEJYXbkWOhNRuzZZ/C6N5GAXr9Xt1lHy8SVIhg1gDgrE1XYFbYzd/cCDuF6Yf1U3q2GvfXHaWnqn+wrBSj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1 - Učebny dílen ZŠ Jub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7" t="s">
        <v>82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0"/>
      <c r="AT3" s="17" t="s">
        <v>83</v>
      </c>
    </row>
    <row r="4" spans="1:46" s="1" customFormat="1" ht="24.95" customHeight="1">
      <c r="B4" s="20"/>
      <c r="D4" s="108" t="s">
        <v>84</v>
      </c>
      <c r="I4" s="104"/>
      <c r="L4" s="20"/>
      <c r="M4" s="109" t="s">
        <v>10</v>
      </c>
      <c r="AT4" s="17" t="s">
        <v>4</v>
      </c>
    </row>
    <row r="5" spans="1:46" s="1" customFormat="1" ht="6.95" customHeight="1">
      <c r="B5" s="20"/>
      <c r="I5" s="104"/>
      <c r="L5" s="20"/>
    </row>
    <row r="6" spans="1:46" s="1" customFormat="1" ht="12" customHeight="1">
      <c r="B6" s="20"/>
      <c r="D6" s="110" t="s">
        <v>16</v>
      </c>
      <c r="I6" s="104"/>
      <c r="L6" s="20"/>
    </row>
    <row r="7" spans="1:46" s="1" customFormat="1" ht="16.5" customHeight="1">
      <c r="B7" s="20"/>
      <c r="E7" s="302" t="str">
        <f>'Rekapitulace stavby'!K6</f>
        <v>ZŠ Jubilejní, Nový Jičín</v>
      </c>
      <c r="F7" s="303"/>
      <c r="G7" s="303"/>
      <c r="H7" s="303"/>
      <c r="I7" s="104"/>
      <c r="L7" s="20"/>
    </row>
    <row r="8" spans="1:46" s="2" customFormat="1" ht="12" customHeight="1">
      <c r="A8" s="34"/>
      <c r="B8" s="39"/>
      <c r="C8" s="34"/>
      <c r="D8" s="110" t="s">
        <v>85</v>
      </c>
      <c r="E8" s="34"/>
      <c r="F8" s="34"/>
      <c r="G8" s="34"/>
      <c r="H8" s="34"/>
      <c r="I8" s="111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4" t="s">
        <v>86</v>
      </c>
      <c r="F9" s="305"/>
      <c r="G9" s="305"/>
      <c r="H9" s="305"/>
      <c r="I9" s="111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1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0" t="s">
        <v>18</v>
      </c>
      <c r="E11" s="34"/>
      <c r="F11" s="112" t="s">
        <v>1</v>
      </c>
      <c r="G11" s="34"/>
      <c r="H11" s="34"/>
      <c r="I11" s="113" t="s">
        <v>19</v>
      </c>
      <c r="J11" s="112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0" t="s">
        <v>20</v>
      </c>
      <c r="E12" s="34"/>
      <c r="F12" s="112" t="s">
        <v>21</v>
      </c>
      <c r="G12" s="34"/>
      <c r="H12" s="34"/>
      <c r="I12" s="113" t="s">
        <v>22</v>
      </c>
      <c r="J12" s="114" t="str">
        <f>'Rekapitulace stavby'!AN8</f>
        <v>14. 1. 2021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1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0" t="s">
        <v>24</v>
      </c>
      <c r="E14" s="34"/>
      <c r="F14" s="34"/>
      <c r="G14" s="34"/>
      <c r="H14" s="34"/>
      <c r="I14" s="113" t="s">
        <v>25</v>
      </c>
      <c r="J14" s="112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2" t="str">
        <f>IF('Rekapitulace stavby'!E11="","",'Rekapitulace stavby'!E11)</f>
        <v xml:space="preserve"> </v>
      </c>
      <c r="F15" s="34"/>
      <c r="G15" s="34"/>
      <c r="H15" s="34"/>
      <c r="I15" s="113" t="s">
        <v>26</v>
      </c>
      <c r="J15" s="112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1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0" t="s">
        <v>27</v>
      </c>
      <c r="E17" s="34"/>
      <c r="F17" s="34"/>
      <c r="G17" s="34"/>
      <c r="H17" s="34"/>
      <c r="I17" s="113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6" t="str">
        <f>'Rekapitulace stavby'!E14</f>
        <v>Vyplň údaj</v>
      </c>
      <c r="F18" s="307"/>
      <c r="G18" s="307"/>
      <c r="H18" s="307"/>
      <c r="I18" s="113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1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0" t="s">
        <v>29</v>
      </c>
      <c r="E20" s="34"/>
      <c r="F20" s="34"/>
      <c r="G20" s="34"/>
      <c r="H20" s="34"/>
      <c r="I20" s="113" t="s">
        <v>25</v>
      </c>
      <c r="J20" s="112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2" t="str">
        <f>IF('Rekapitulace stavby'!E17="","",'Rekapitulace stavby'!E17)</f>
        <v xml:space="preserve"> </v>
      </c>
      <c r="F21" s="34"/>
      <c r="G21" s="34"/>
      <c r="H21" s="34"/>
      <c r="I21" s="113" t="s">
        <v>26</v>
      </c>
      <c r="J21" s="112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1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0" t="s">
        <v>31</v>
      </c>
      <c r="E23" s="34"/>
      <c r="F23" s="34"/>
      <c r="G23" s="34"/>
      <c r="H23" s="34"/>
      <c r="I23" s="113" t="s">
        <v>25</v>
      </c>
      <c r="J23" s="112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2" t="str">
        <f>IF('Rekapitulace stavby'!E20="","",'Rekapitulace stavby'!E20)</f>
        <v xml:space="preserve"> </v>
      </c>
      <c r="F24" s="34"/>
      <c r="G24" s="34"/>
      <c r="H24" s="34"/>
      <c r="I24" s="113" t="s">
        <v>26</v>
      </c>
      <c r="J24" s="112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1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0" t="s">
        <v>32</v>
      </c>
      <c r="E26" s="34"/>
      <c r="F26" s="34"/>
      <c r="G26" s="34"/>
      <c r="H26" s="34"/>
      <c r="I26" s="111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8" t="s">
        <v>1</v>
      </c>
      <c r="F27" s="308"/>
      <c r="G27" s="308"/>
      <c r="H27" s="308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1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20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1" t="s">
        <v>33</v>
      </c>
      <c r="E30" s="34"/>
      <c r="F30" s="34"/>
      <c r="G30" s="34"/>
      <c r="H30" s="34"/>
      <c r="I30" s="111"/>
      <c r="J30" s="122">
        <f>ROUND(J135,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20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3" t="s">
        <v>35</v>
      </c>
      <c r="G32" s="34"/>
      <c r="H32" s="34"/>
      <c r="I32" s="124" t="s">
        <v>34</v>
      </c>
      <c r="J32" s="123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5" t="s">
        <v>37</v>
      </c>
      <c r="E33" s="110" t="s">
        <v>38</v>
      </c>
      <c r="F33" s="126">
        <f>ROUND((SUM(BE135:BE427)),  2)</f>
        <v>0</v>
      </c>
      <c r="G33" s="34"/>
      <c r="H33" s="34"/>
      <c r="I33" s="127">
        <v>0.21</v>
      </c>
      <c r="J33" s="126">
        <f>ROUND(((SUM(BE135:BE427))*I33),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0" t="s">
        <v>39</v>
      </c>
      <c r="F34" s="126">
        <f>ROUND((SUM(BF135:BF427)),  2)</f>
        <v>0</v>
      </c>
      <c r="G34" s="34"/>
      <c r="H34" s="34"/>
      <c r="I34" s="127">
        <v>0.15</v>
      </c>
      <c r="J34" s="126">
        <f>ROUND(((SUM(BF135:BF427))*I34),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0" t="s">
        <v>40</v>
      </c>
      <c r="F35" s="126">
        <f>ROUND((SUM(BG135:BG427)),  2)</f>
        <v>0</v>
      </c>
      <c r="G35" s="34"/>
      <c r="H35" s="34"/>
      <c r="I35" s="127">
        <v>0.21</v>
      </c>
      <c r="J35" s="12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0" t="s">
        <v>41</v>
      </c>
      <c r="F36" s="126">
        <f>ROUND((SUM(BH135:BH427)),  2)</f>
        <v>0</v>
      </c>
      <c r="G36" s="34"/>
      <c r="H36" s="34"/>
      <c r="I36" s="127">
        <v>0.15</v>
      </c>
      <c r="J36" s="12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0" t="s">
        <v>42</v>
      </c>
      <c r="F37" s="126">
        <f>ROUND((SUM(BI135:BI427)),  2)</f>
        <v>0</v>
      </c>
      <c r="G37" s="34"/>
      <c r="H37" s="34"/>
      <c r="I37" s="127">
        <v>0</v>
      </c>
      <c r="J37" s="12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1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8"/>
      <c r="D39" s="129" t="s">
        <v>43</v>
      </c>
      <c r="E39" s="130"/>
      <c r="F39" s="130"/>
      <c r="G39" s="131" t="s">
        <v>44</v>
      </c>
      <c r="H39" s="132" t="s">
        <v>45</v>
      </c>
      <c r="I39" s="133"/>
      <c r="J39" s="134">
        <f>SUM(J30:J37)</f>
        <v>0</v>
      </c>
      <c r="K39" s="13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1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4"/>
      <c r="L41" s="20"/>
    </row>
    <row r="42" spans="1:31" s="1" customFormat="1" ht="14.45" customHeight="1">
      <c r="B42" s="20"/>
      <c r="I42" s="104"/>
      <c r="L42" s="20"/>
    </row>
    <row r="43" spans="1:31" s="1" customFormat="1" ht="14.45" customHeight="1">
      <c r="B43" s="20"/>
      <c r="I43" s="104"/>
      <c r="L43" s="20"/>
    </row>
    <row r="44" spans="1:31" s="1" customFormat="1" ht="14.45" customHeight="1">
      <c r="B44" s="20"/>
      <c r="I44" s="104"/>
      <c r="L44" s="20"/>
    </row>
    <row r="45" spans="1:31" s="1" customFormat="1" ht="14.45" customHeight="1">
      <c r="B45" s="20"/>
      <c r="I45" s="104"/>
      <c r="L45" s="20"/>
    </row>
    <row r="46" spans="1:31" s="1" customFormat="1" ht="14.45" customHeight="1">
      <c r="B46" s="20"/>
      <c r="I46" s="104"/>
      <c r="L46" s="20"/>
    </row>
    <row r="47" spans="1:31" s="1" customFormat="1" ht="14.45" customHeight="1">
      <c r="B47" s="20"/>
      <c r="I47" s="104"/>
      <c r="L47" s="20"/>
    </row>
    <row r="48" spans="1:31" s="1" customFormat="1" ht="14.45" customHeight="1">
      <c r="B48" s="20"/>
      <c r="I48" s="104"/>
      <c r="L48" s="20"/>
    </row>
    <row r="49" spans="1:31" s="1" customFormat="1" ht="14.45" customHeight="1">
      <c r="B49" s="20"/>
      <c r="I49" s="104"/>
      <c r="L49" s="20"/>
    </row>
    <row r="50" spans="1:31" s="2" customFormat="1" ht="14.45" customHeight="1">
      <c r="B50" s="51"/>
      <c r="D50" s="136" t="s">
        <v>46</v>
      </c>
      <c r="E50" s="137"/>
      <c r="F50" s="137"/>
      <c r="G50" s="136" t="s">
        <v>47</v>
      </c>
      <c r="H50" s="137"/>
      <c r="I50" s="138"/>
      <c r="J50" s="137"/>
      <c r="K50" s="137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9" t="s">
        <v>48</v>
      </c>
      <c r="E61" s="140"/>
      <c r="F61" s="141" t="s">
        <v>49</v>
      </c>
      <c r="G61" s="139" t="s">
        <v>48</v>
      </c>
      <c r="H61" s="140"/>
      <c r="I61" s="142"/>
      <c r="J61" s="143" t="s">
        <v>49</v>
      </c>
      <c r="K61" s="14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6" t="s">
        <v>50</v>
      </c>
      <c r="E65" s="144"/>
      <c r="F65" s="144"/>
      <c r="G65" s="136" t="s">
        <v>51</v>
      </c>
      <c r="H65" s="144"/>
      <c r="I65" s="145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9" t="s">
        <v>48</v>
      </c>
      <c r="E76" s="140"/>
      <c r="F76" s="141" t="s">
        <v>49</v>
      </c>
      <c r="G76" s="139" t="s">
        <v>48</v>
      </c>
      <c r="H76" s="140"/>
      <c r="I76" s="142"/>
      <c r="J76" s="143" t="s">
        <v>49</v>
      </c>
      <c r="K76" s="14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87</v>
      </c>
      <c r="D82" s="36"/>
      <c r="E82" s="36"/>
      <c r="F82" s="36"/>
      <c r="G82" s="36"/>
      <c r="H82" s="36"/>
      <c r="I82" s="111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1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1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9" t="str">
        <f>E7</f>
        <v>ZŠ Jubilejní, Nový Jičín</v>
      </c>
      <c r="F85" s="310"/>
      <c r="G85" s="310"/>
      <c r="H85" s="310"/>
      <c r="I85" s="111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85</v>
      </c>
      <c r="D86" s="36"/>
      <c r="E86" s="36"/>
      <c r="F86" s="36"/>
      <c r="G86" s="36"/>
      <c r="H86" s="36"/>
      <c r="I86" s="111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0" t="str">
        <f>E9</f>
        <v>001 - Učebny dílen ZŠ Jubilejní 3, Nový Jičín</v>
      </c>
      <c r="F87" s="311"/>
      <c r="G87" s="311"/>
      <c r="H87" s="311"/>
      <c r="I87" s="111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1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3" t="s">
        <v>22</v>
      </c>
      <c r="J89" s="66" t="str">
        <f>IF(J12="","",J12)</f>
        <v>14. 1. 2021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1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3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3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1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2" t="s">
        <v>88</v>
      </c>
      <c r="D94" s="153"/>
      <c r="E94" s="153"/>
      <c r="F94" s="153"/>
      <c r="G94" s="153"/>
      <c r="H94" s="153"/>
      <c r="I94" s="154"/>
      <c r="J94" s="155" t="s">
        <v>89</v>
      </c>
      <c r="K94" s="15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1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56" t="s">
        <v>90</v>
      </c>
      <c r="D96" s="36"/>
      <c r="E96" s="36"/>
      <c r="F96" s="36"/>
      <c r="G96" s="36"/>
      <c r="H96" s="36"/>
      <c r="I96" s="111"/>
      <c r="J96" s="84">
        <f>J135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91</v>
      </c>
    </row>
    <row r="97" spans="2:12" s="9" customFormat="1" ht="24.95" customHeight="1">
      <c r="B97" s="157"/>
      <c r="C97" s="158"/>
      <c r="D97" s="159" t="s">
        <v>92</v>
      </c>
      <c r="E97" s="160"/>
      <c r="F97" s="160"/>
      <c r="G97" s="160"/>
      <c r="H97" s="160"/>
      <c r="I97" s="161"/>
      <c r="J97" s="162">
        <f>J136</f>
        <v>0</v>
      </c>
      <c r="K97" s="158"/>
      <c r="L97" s="163"/>
    </row>
    <row r="98" spans="2:12" s="10" customFormat="1" ht="19.899999999999999" customHeight="1">
      <c r="B98" s="164"/>
      <c r="C98" s="165"/>
      <c r="D98" s="166" t="s">
        <v>93</v>
      </c>
      <c r="E98" s="167"/>
      <c r="F98" s="167"/>
      <c r="G98" s="167"/>
      <c r="H98" s="167"/>
      <c r="I98" s="168"/>
      <c r="J98" s="169">
        <f>J137</f>
        <v>0</v>
      </c>
      <c r="K98" s="165"/>
      <c r="L98" s="170"/>
    </row>
    <row r="99" spans="2:12" s="10" customFormat="1" ht="19.899999999999999" customHeight="1">
      <c r="B99" s="164"/>
      <c r="C99" s="165"/>
      <c r="D99" s="166" t="s">
        <v>94</v>
      </c>
      <c r="E99" s="167"/>
      <c r="F99" s="167"/>
      <c r="G99" s="167"/>
      <c r="H99" s="167"/>
      <c r="I99" s="168"/>
      <c r="J99" s="169">
        <f>J160</f>
        <v>0</v>
      </c>
      <c r="K99" s="165"/>
      <c r="L99" s="170"/>
    </row>
    <row r="100" spans="2:12" s="10" customFormat="1" ht="19.899999999999999" customHeight="1">
      <c r="B100" s="164"/>
      <c r="C100" s="165"/>
      <c r="D100" s="166" t="s">
        <v>95</v>
      </c>
      <c r="E100" s="167"/>
      <c r="F100" s="167"/>
      <c r="G100" s="167"/>
      <c r="H100" s="167"/>
      <c r="I100" s="168"/>
      <c r="J100" s="169">
        <f>J228</f>
        <v>0</v>
      </c>
      <c r="K100" s="165"/>
      <c r="L100" s="170"/>
    </row>
    <row r="101" spans="2:12" s="10" customFormat="1" ht="19.899999999999999" customHeight="1">
      <c r="B101" s="164"/>
      <c r="C101" s="165"/>
      <c r="D101" s="166" t="s">
        <v>96</v>
      </c>
      <c r="E101" s="167"/>
      <c r="F101" s="167"/>
      <c r="G101" s="167"/>
      <c r="H101" s="167"/>
      <c r="I101" s="168"/>
      <c r="J101" s="169">
        <f>J247</f>
        <v>0</v>
      </c>
      <c r="K101" s="165"/>
      <c r="L101" s="170"/>
    </row>
    <row r="102" spans="2:12" s="10" customFormat="1" ht="19.899999999999999" customHeight="1">
      <c r="B102" s="164"/>
      <c r="C102" s="165"/>
      <c r="D102" s="166" t="s">
        <v>97</v>
      </c>
      <c r="E102" s="167"/>
      <c r="F102" s="167"/>
      <c r="G102" s="167"/>
      <c r="H102" s="167"/>
      <c r="I102" s="168"/>
      <c r="J102" s="169">
        <f>J252</f>
        <v>0</v>
      </c>
      <c r="K102" s="165"/>
      <c r="L102" s="170"/>
    </row>
    <row r="103" spans="2:12" s="9" customFormat="1" ht="24.95" customHeight="1">
      <c r="B103" s="157"/>
      <c r="C103" s="158"/>
      <c r="D103" s="159" t="s">
        <v>98</v>
      </c>
      <c r="E103" s="160"/>
      <c r="F103" s="160"/>
      <c r="G103" s="160"/>
      <c r="H103" s="160"/>
      <c r="I103" s="161"/>
      <c r="J103" s="162">
        <f>J254</f>
        <v>0</v>
      </c>
      <c r="K103" s="158"/>
      <c r="L103" s="163"/>
    </row>
    <row r="104" spans="2:12" s="10" customFormat="1" ht="19.899999999999999" customHeight="1">
      <c r="B104" s="164"/>
      <c r="C104" s="165"/>
      <c r="D104" s="166" t="s">
        <v>99</v>
      </c>
      <c r="E104" s="167"/>
      <c r="F104" s="167"/>
      <c r="G104" s="167"/>
      <c r="H104" s="167"/>
      <c r="I104" s="168"/>
      <c r="J104" s="169">
        <f>J255</f>
        <v>0</v>
      </c>
      <c r="K104" s="165"/>
      <c r="L104" s="170"/>
    </row>
    <row r="105" spans="2:12" s="10" customFormat="1" ht="19.899999999999999" customHeight="1">
      <c r="B105" s="164"/>
      <c r="C105" s="165"/>
      <c r="D105" s="166" t="s">
        <v>100</v>
      </c>
      <c r="E105" s="167"/>
      <c r="F105" s="167"/>
      <c r="G105" s="167"/>
      <c r="H105" s="167"/>
      <c r="I105" s="168"/>
      <c r="J105" s="169">
        <f>J258</f>
        <v>0</v>
      </c>
      <c r="K105" s="165"/>
      <c r="L105" s="170"/>
    </row>
    <row r="106" spans="2:12" s="10" customFormat="1" ht="19.899999999999999" customHeight="1">
      <c r="B106" s="164"/>
      <c r="C106" s="165"/>
      <c r="D106" s="166" t="s">
        <v>101</v>
      </c>
      <c r="E106" s="167"/>
      <c r="F106" s="167"/>
      <c r="G106" s="167"/>
      <c r="H106" s="167"/>
      <c r="I106" s="168"/>
      <c r="J106" s="169">
        <f>J263</f>
        <v>0</v>
      </c>
      <c r="K106" s="165"/>
      <c r="L106" s="170"/>
    </row>
    <row r="107" spans="2:12" s="10" customFormat="1" ht="19.899999999999999" customHeight="1">
      <c r="B107" s="164"/>
      <c r="C107" s="165"/>
      <c r="D107" s="166" t="s">
        <v>102</v>
      </c>
      <c r="E107" s="167"/>
      <c r="F107" s="167"/>
      <c r="G107" s="167"/>
      <c r="H107" s="167"/>
      <c r="I107" s="168"/>
      <c r="J107" s="169">
        <f>J274</f>
        <v>0</v>
      </c>
      <c r="K107" s="165"/>
      <c r="L107" s="170"/>
    </row>
    <row r="108" spans="2:12" s="10" customFormat="1" ht="19.899999999999999" customHeight="1">
      <c r="B108" s="164"/>
      <c r="C108" s="165"/>
      <c r="D108" s="166" t="s">
        <v>103</v>
      </c>
      <c r="E108" s="167"/>
      <c r="F108" s="167"/>
      <c r="G108" s="167"/>
      <c r="H108" s="167"/>
      <c r="I108" s="168"/>
      <c r="J108" s="169">
        <f>J313</f>
        <v>0</v>
      </c>
      <c r="K108" s="165"/>
      <c r="L108" s="170"/>
    </row>
    <row r="109" spans="2:12" s="10" customFormat="1" ht="19.899999999999999" customHeight="1">
      <c r="B109" s="164"/>
      <c r="C109" s="165"/>
      <c r="D109" s="166" t="s">
        <v>104</v>
      </c>
      <c r="E109" s="167"/>
      <c r="F109" s="167"/>
      <c r="G109" s="167"/>
      <c r="H109" s="167"/>
      <c r="I109" s="168"/>
      <c r="J109" s="169">
        <f>J325</f>
        <v>0</v>
      </c>
      <c r="K109" s="165"/>
      <c r="L109" s="170"/>
    </row>
    <row r="110" spans="2:12" s="10" customFormat="1" ht="19.899999999999999" customHeight="1">
      <c r="B110" s="164"/>
      <c r="C110" s="165"/>
      <c r="D110" s="166" t="s">
        <v>105</v>
      </c>
      <c r="E110" s="167"/>
      <c r="F110" s="167"/>
      <c r="G110" s="167"/>
      <c r="H110" s="167"/>
      <c r="I110" s="168"/>
      <c r="J110" s="169">
        <f>J333</f>
        <v>0</v>
      </c>
      <c r="K110" s="165"/>
      <c r="L110" s="170"/>
    </row>
    <row r="111" spans="2:12" s="10" customFormat="1" ht="19.899999999999999" customHeight="1">
      <c r="B111" s="164"/>
      <c r="C111" s="165"/>
      <c r="D111" s="166" t="s">
        <v>106</v>
      </c>
      <c r="E111" s="167"/>
      <c r="F111" s="167"/>
      <c r="G111" s="167"/>
      <c r="H111" s="167"/>
      <c r="I111" s="168"/>
      <c r="J111" s="169">
        <f>J339</f>
        <v>0</v>
      </c>
      <c r="K111" s="165"/>
      <c r="L111" s="170"/>
    </row>
    <row r="112" spans="2:12" s="10" customFormat="1" ht="19.899999999999999" customHeight="1">
      <c r="B112" s="164"/>
      <c r="C112" s="165"/>
      <c r="D112" s="166" t="s">
        <v>107</v>
      </c>
      <c r="E112" s="167"/>
      <c r="F112" s="167"/>
      <c r="G112" s="167"/>
      <c r="H112" s="167"/>
      <c r="I112" s="168"/>
      <c r="J112" s="169">
        <f>J356</f>
        <v>0</v>
      </c>
      <c r="K112" s="165"/>
      <c r="L112" s="170"/>
    </row>
    <row r="113" spans="1:31" s="10" customFormat="1" ht="19.899999999999999" customHeight="1">
      <c r="B113" s="164"/>
      <c r="C113" s="165"/>
      <c r="D113" s="166" t="s">
        <v>108</v>
      </c>
      <c r="E113" s="167"/>
      <c r="F113" s="167"/>
      <c r="G113" s="167"/>
      <c r="H113" s="167"/>
      <c r="I113" s="168"/>
      <c r="J113" s="169">
        <f>J361</f>
        <v>0</v>
      </c>
      <c r="K113" s="165"/>
      <c r="L113" s="170"/>
    </row>
    <row r="114" spans="1:31" s="10" customFormat="1" ht="19.899999999999999" customHeight="1">
      <c r="B114" s="164"/>
      <c r="C114" s="165"/>
      <c r="D114" s="166" t="s">
        <v>109</v>
      </c>
      <c r="E114" s="167"/>
      <c r="F114" s="167"/>
      <c r="G114" s="167"/>
      <c r="H114" s="167"/>
      <c r="I114" s="168"/>
      <c r="J114" s="169">
        <f>J377</f>
        <v>0</v>
      </c>
      <c r="K114" s="165"/>
      <c r="L114" s="170"/>
    </row>
    <row r="115" spans="1:31" s="9" customFormat="1" ht="24.95" customHeight="1">
      <c r="B115" s="157"/>
      <c r="C115" s="158"/>
      <c r="D115" s="159" t="s">
        <v>110</v>
      </c>
      <c r="E115" s="160"/>
      <c r="F115" s="160"/>
      <c r="G115" s="160"/>
      <c r="H115" s="160"/>
      <c r="I115" s="161"/>
      <c r="J115" s="162">
        <f>J421</f>
        <v>0</v>
      </c>
      <c r="K115" s="158"/>
      <c r="L115" s="163"/>
    </row>
    <row r="116" spans="1:31" s="2" customFormat="1" ht="21.75" customHeight="1">
      <c r="A116" s="34"/>
      <c r="B116" s="35"/>
      <c r="C116" s="36"/>
      <c r="D116" s="36"/>
      <c r="E116" s="36"/>
      <c r="F116" s="36"/>
      <c r="G116" s="36"/>
      <c r="H116" s="36"/>
      <c r="I116" s="111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54"/>
      <c r="C117" s="55"/>
      <c r="D117" s="55"/>
      <c r="E117" s="55"/>
      <c r="F117" s="55"/>
      <c r="G117" s="55"/>
      <c r="H117" s="55"/>
      <c r="I117" s="148"/>
      <c r="J117" s="55"/>
      <c r="K117" s="55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21" spans="1:31" s="2" customFormat="1" ht="6.95" customHeight="1">
      <c r="A121" s="34"/>
      <c r="B121" s="56"/>
      <c r="C121" s="57"/>
      <c r="D121" s="57"/>
      <c r="E121" s="57"/>
      <c r="F121" s="57"/>
      <c r="G121" s="57"/>
      <c r="H121" s="57"/>
      <c r="I121" s="151"/>
      <c r="J121" s="57"/>
      <c r="K121" s="57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24.95" customHeight="1">
      <c r="A122" s="34"/>
      <c r="B122" s="35"/>
      <c r="C122" s="23" t="s">
        <v>111</v>
      </c>
      <c r="D122" s="36"/>
      <c r="E122" s="36"/>
      <c r="F122" s="36"/>
      <c r="G122" s="36"/>
      <c r="H122" s="36"/>
      <c r="I122" s="111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35"/>
      <c r="C123" s="36"/>
      <c r="D123" s="36"/>
      <c r="E123" s="36"/>
      <c r="F123" s="36"/>
      <c r="G123" s="36"/>
      <c r="H123" s="36"/>
      <c r="I123" s="111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16</v>
      </c>
      <c r="D124" s="36"/>
      <c r="E124" s="36"/>
      <c r="F124" s="36"/>
      <c r="G124" s="36"/>
      <c r="H124" s="36"/>
      <c r="I124" s="111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6.5" customHeight="1">
      <c r="A125" s="34"/>
      <c r="B125" s="35"/>
      <c r="C125" s="36"/>
      <c r="D125" s="36"/>
      <c r="E125" s="309" t="str">
        <f>E7</f>
        <v>ZŠ Jubilejní, Nový Jičín</v>
      </c>
      <c r="F125" s="310"/>
      <c r="G125" s="310"/>
      <c r="H125" s="310"/>
      <c r="I125" s="111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85</v>
      </c>
      <c r="D126" s="36"/>
      <c r="E126" s="36"/>
      <c r="F126" s="36"/>
      <c r="G126" s="36"/>
      <c r="H126" s="36"/>
      <c r="I126" s="111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6.5" customHeight="1">
      <c r="A127" s="34"/>
      <c r="B127" s="35"/>
      <c r="C127" s="36"/>
      <c r="D127" s="36"/>
      <c r="E127" s="280" t="str">
        <f>E9</f>
        <v>001 - Učebny dílen ZŠ Jubilejní 3, Nový Jičín</v>
      </c>
      <c r="F127" s="311"/>
      <c r="G127" s="311"/>
      <c r="H127" s="311"/>
      <c r="I127" s="111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111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20</v>
      </c>
      <c r="D129" s="36"/>
      <c r="E129" s="36"/>
      <c r="F129" s="27" t="str">
        <f>F12</f>
        <v xml:space="preserve"> </v>
      </c>
      <c r="G129" s="36"/>
      <c r="H129" s="36"/>
      <c r="I129" s="113" t="s">
        <v>22</v>
      </c>
      <c r="J129" s="66" t="str">
        <f>IF(J12="","",J12)</f>
        <v>14. 1. 2021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5" customHeight="1">
      <c r="A130" s="34"/>
      <c r="B130" s="35"/>
      <c r="C130" s="36"/>
      <c r="D130" s="36"/>
      <c r="E130" s="36"/>
      <c r="F130" s="36"/>
      <c r="G130" s="36"/>
      <c r="H130" s="36"/>
      <c r="I130" s="111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2" customHeight="1">
      <c r="A131" s="34"/>
      <c r="B131" s="35"/>
      <c r="C131" s="29" t="s">
        <v>24</v>
      </c>
      <c r="D131" s="36"/>
      <c r="E131" s="36"/>
      <c r="F131" s="27" t="str">
        <f>E15</f>
        <v xml:space="preserve"> </v>
      </c>
      <c r="G131" s="36"/>
      <c r="H131" s="36"/>
      <c r="I131" s="113" t="s">
        <v>29</v>
      </c>
      <c r="J131" s="32" t="str">
        <f>E21</f>
        <v xml:space="preserve"> 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5.2" customHeight="1">
      <c r="A132" s="34"/>
      <c r="B132" s="35"/>
      <c r="C132" s="29" t="s">
        <v>27</v>
      </c>
      <c r="D132" s="36"/>
      <c r="E132" s="36"/>
      <c r="F132" s="27" t="str">
        <f>IF(E18="","",E18)</f>
        <v>Vyplň údaj</v>
      </c>
      <c r="G132" s="36"/>
      <c r="H132" s="36"/>
      <c r="I132" s="113" t="s">
        <v>31</v>
      </c>
      <c r="J132" s="32" t="str">
        <f>E24</f>
        <v xml:space="preserve"> 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0.35" customHeight="1">
      <c r="A133" s="34"/>
      <c r="B133" s="35"/>
      <c r="C133" s="36"/>
      <c r="D133" s="36"/>
      <c r="E133" s="36"/>
      <c r="F133" s="36"/>
      <c r="G133" s="36"/>
      <c r="H133" s="36"/>
      <c r="I133" s="111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11" customFormat="1" ht="29.25" customHeight="1">
      <c r="A134" s="171"/>
      <c r="B134" s="172"/>
      <c r="C134" s="173" t="s">
        <v>112</v>
      </c>
      <c r="D134" s="174" t="s">
        <v>58</v>
      </c>
      <c r="E134" s="174" t="s">
        <v>54</v>
      </c>
      <c r="F134" s="174" t="s">
        <v>55</v>
      </c>
      <c r="G134" s="174" t="s">
        <v>113</v>
      </c>
      <c r="H134" s="174" t="s">
        <v>114</v>
      </c>
      <c r="I134" s="175" t="s">
        <v>115</v>
      </c>
      <c r="J134" s="174" t="s">
        <v>89</v>
      </c>
      <c r="K134" s="176" t="s">
        <v>116</v>
      </c>
      <c r="L134" s="177"/>
      <c r="M134" s="75" t="s">
        <v>1</v>
      </c>
      <c r="N134" s="76" t="s">
        <v>37</v>
      </c>
      <c r="O134" s="76" t="s">
        <v>117</v>
      </c>
      <c r="P134" s="76" t="s">
        <v>118</v>
      </c>
      <c r="Q134" s="76" t="s">
        <v>119</v>
      </c>
      <c r="R134" s="76" t="s">
        <v>120</v>
      </c>
      <c r="S134" s="76" t="s">
        <v>121</v>
      </c>
      <c r="T134" s="77" t="s">
        <v>122</v>
      </c>
      <c r="U134" s="171"/>
      <c r="V134" s="171"/>
      <c r="W134" s="171"/>
      <c r="X134" s="171"/>
      <c r="Y134" s="171"/>
      <c r="Z134" s="171"/>
      <c r="AA134" s="171"/>
      <c r="AB134" s="171"/>
      <c r="AC134" s="171"/>
      <c r="AD134" s="171"/>
      <c r="AE134" s="171"/>
    </row>
    <row r="135" spans="1:65" s="2" customFormat="1" ht="22.9" customHeight="1">
      <c r="A135" s="34"/>
      <c r="B135" s="35"/>
      <c r="C135" s="82" t="s">
        <v>123</v>
      </c>
      <c r="D135" s="36"/>
      <c r="E135" s="36"/>
      <c r="F135" s="36"/>
      <c r="G135" s="36"/>
      <c r="H135" s="36"/>
      <c r="I135" s="111"/>
      <c r="J135" s="178">
        <f>BK135</f>
        <v>0</v>
      </c>
      <c r="K135" s="36"/>
      <c r="L135" s="39"/>
      <c r="M135" s="78"/>
      <c r="N135" s="179"/>
      <c r="O135" s="79"/>
      <c r="P135" s="180">
        <f>P136+P254+P421</f>
        <v>0</v>
      </c>
      <c r="Q135" s="79"/>
      <c r="R135" s="180">
        <f>R136+R254+R421</f>
        <v>19.801359819999998</v>
      </c>
      <c r="S135" s="79"/>
      <c r="T135" s="181">
        <f>T136+T254+T421</f>
        <v>31.786312710000001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72</v>
      </c>
      <c r="AU135" s="17" t="s">
        <v>91</v>
      </c>
      <c r="BK135" s="182">
        <f>BK136+BK254+BK421</f>
        <v>0</v>
      </c>
    </row>
    <row r="136" spans="1:65" s="12" customFormat="1" ht="25.9" customHeight="1">
      <c r="B136" s="183"/>
      <c r="C136" s="184"/>
      <c r="D136" s="185" t="s">
        <v>72</v>
      </c>
      <c r="E136" s="186" t="s">
        <v>124</v>
      </c>
      <c r="F136" s="186" t="s">
        <v>125</v>
      </c>
      <c r="G136" s="184"/>
      <c r="H136" s="184"/>
      <c r="I136" s="187"/>
      <c r="J136" s="188">
        <f>BK136</f>
        <v>0</v>
      </c>
      <c r="K136" s="184"/>
      <c r="L136" s="189"/>
      <c r="M136" s="190"/>
      <c r="N136" s="191"/>
      <c r="O136" s="191"/>
      <c r="P136" s="192">
        <f>P137+P160+P228+P247+P252</f>
        <v>0</v>
      </c>
      <c r="Q136" s="191"/>
      <c r="R136" s="192">
        <f>R137+R160+R228+R247+R252</f>
        <v>13.956828399999999</v>
      </c>
      <c r="S136" s="191"/>
      <c r="T136" s="193">
        <f>T137+T160+T228+T247+T252</f>
        <v>8.9363880000000009</v>
      </c>
      <c r="AR136" s="194" t="s">
        <v>81</v>
      </c>
      <c r="AT136" s="195" t="s">
        <v>72</v>
      </c>
      <c r="AU136" s="195" t="s">
        <v>73</v>
      </c>
      <c r="AY136" s="194" t="s">
        <v>126</v>
      </c>
      <c r="BK136" s="196">
        <f>BK137+BK160+BK228+BK247+BK252</f>
        <v>0</v>
      </c>
    </row>
    <row r="137" spans="1:65" s="12" customFormat="1" ht="22.9" customHeight="1">
      <c r="B137" s="183"/>
      <c r="C137" s="184"/>
      <c r="D137" s="185" t="s">
        <v>72</v>
      </c>
      <c r="E137" s="197" t="s">
        <v>127</v>
      </c>
      <c r="F137" s="197" t="s">
        <v>128</v>
      </c>
      <c r="G137" s="184"/>
      <c r="H137" s="184"/>
      <c r="I137" s="187"/>
      <c r="J137" s="198">
        <f>BK137</f>
        <v>0</v>
      </c>
      <c r="K137" s="184"/>
      <c r="L137" s="189"/>
      <c r="M137" s="190"/>
      <c r="N137" s="191"/>
      <c r="O137" s="191"/>
      <c r="P137" s="192">
        <f>SUM(P138:P159)</f>
        <v>0</v>
      </c>
      <c r="Q137" s="191"/>
      <c r="R137" s="192">
        <f>SUM(R138:R159)</f>
        <v>8.9254749800000006</v>
      </c>
      <c r="S137" s="191"/>
      <c r="T137" s="193">
        <f>SUM(T138:T159)</f>
        <v>0</v>
      </c>
      <c r="AR137" s="194" t="s">
        <v>81</v>
      </c>
      <c r="AT137" s="195" t="s">
        <v>72</v>
      </c>
      <c r="AU137" s="195" t="s">
        <v>81</v>
      </c>
      <c r="AY137" s="194" t="s">
        <v>126</v>
      </c>
      <c r="BK137" s="196">
        <f>SUM(BK138:BK159)</f>
        <v>0</v>
      </c>
    </row>
    <row r="138" spans="1:65" s="2" customFormat="1" ht="21.75" customHeight="1">
      <c r="A138" s="34"/>
      <c r="B138" s="35"/>
      <c r="C138" s="199" t="s">
        <v>81</v>
      </c>
      <c r="D138" s="199" t="s">
        <v>129</v>
      </c>
      <c r="E138" s="200" t="s">
        <v>130</v>
      </c>
      <c r="F138" s="201" t="s">
        <v>131</v>
      </c>
      <c r="G138" s="202" t="s">
        <v>132</v>
      </c>
      <c r="H138" s="203">
        <v>3</v>
      </c>
      <c r="I138" s="204"/>
      <c r="J138" s="205">
        <f>ROUND(I138*H138,2)</f>
        <v>0</v>
      </c>
      <c r="K138" s="201" t="s">
        <v>133</v>
      </c>
      <c r="L138" s="39"/>
      <c r="M138" s="206" t="s">
        <v>1</v>
      </c>
      <c r="N138" s="207" t="s">
        <v>38</v>
      </c>
      <c r="O138" s="71"/>
      <c r="P138" s="208">
        <f>O138*H138</f>
        <v>0</v>
      </c>
      <c r="Q138" s="208">
        <v>2.588E-2</v>
      </c>
      <c r="R138" s="208">
        <f>Q138*H138</f>
        <v>7.7640000000000001E-2</v>
      </c>
      <c r="S138" s="208">
        <v>0</v>
      </c>
      <c r="T138" s="20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0" t="s">
        <v>134</v>
      </c>
      <c r="AT138" s="210" t="s">
        <v>129</v>
      </c>
      <c r="AU138" s="210" t="s">
        <v>83</v>
      </c>
      <c r="AY138" s="17" t="s">
        <v>126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7" t="s">
        <v>81</v>
      </c>
      <c r="BK138" s="211">
        <f>ROUND(I138*H138,2)</f>
        <v>0</v>
      </c>
      <c r="BL138" s="17" t="s">
        <v>134</v>
      </c>
      <c r="BM138" s="210" t="s">
        <v>135</v>
      </c>
    </row>
    <row r="139" spans="1:65" s="13" customFormat="1" ht="11.25">
      <c r="B139" s="212"/>
      <c r="C139" s="213"/>
      <c r="D139" s="214" t="s">
        <v>136</v>
      </c>
      <c r="E139" s="215" t="s">
        <v>1</v>
      </c>
      <c r="F139" s="216" t="s">
        <v>127</v>
      </c>
      <c r="G139" s="213"/>
      <c r="H139" s="217">
        <v>3</v>
      </c>
      <c r="I139" s="218"/>
      <c r="J139" s="213"/>
      <c r="K139" s="213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136</v>
      </c>
      <c r="AU139" s="223" t="s">
        <v>83</v>
      </c>
      <c r="AV139" s="13" t="s">
        <v>83</v>
      </c>
      <c r="AW139" s="13" t="s">
        <v>30</v>
      </c>
      <c r="AX139" s="13" t="s">
        <v>73</v>
      </c>
      <c r="AY139" s="223" t="s">
        <v>126</v>
      </c>
    </row>
    <row r="140" spans="1:65" s="14" customFormat="1" ht="11.25">
      <c r="B140" s="224"/>
      <c r="C140" s="225"/>
      <c r="D140" s="214" t="s">
        <v>136</v>
      </c>
      <c r="E140" s="226" t="s">
        <v>1</v>
      </c>
      <c r="F140" s="227" t="s">
        <v>137</v>
      </c>
      <c r="G140" s="225"/>
      <c r="H140" s="228">
        <v>3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AT140" s="234" t="s">
        <v>136</v>
      </c>
      <c r="AU140" s="234" t="s">
        <v>83</v>
      </c>
      <c r="AV140" s="14" t="s">
        <v>134</v>
      </c>
      <c r="AW140" s="14" t="s">
        <v>30</v>
      </c>
      <c r="AX140" s="14" t="s">
        <v>81</v>
      </c>
      <c r="AY140" s="234" t="s">
        <v>126</v>
      </c>
    </row>
    <row r="141" spans="1:65" s="2" customFormat="1" ht="16.5" customHeight="1">
      <c r="A141" s="34"/>
      <c r="B141" s="35"/>
      <c r="C141" s="235" t="s">
        <v>83</v>
      </c>
      <c r="D141" s="235" t="s">
        <v>138</v>
      </c>
      <c r="E141" s="236" t="s">
        <v>139</v>
      </c>
      <c r="F141" s="237" t="s">
        <v>140</v>
      </c>
      <c r="G141" s="238" t="s">
        <v>132</v>
      </c>
      <c r="H141" s="239">
        <v>3</v>
      </c>
      <c r="I141" s="240"/>
      <c r="J141" s="241">
        <f>ROUND(I141*H141,2)</f>
        <v>0</v>
      </c>
      <c r="K141" s="237" t="s">
        <v>133</v>
      </c>
      <c r="L141" s="242"/>
      <c r="M141" s="243" t="s">
        <v>1</v>
      </c>
      <c r="N141" s="244" t="s">
        <v>38</v>
      </c>
      <c r="O141" s="71"/>
      <c r="P141" s="208">
        <f>O141*H141</f>
        <v>0</v>
      </c>
      <c r="Q141" s="208">
        <v>5.6000000000000001E-2</v>
      </c>
      <c r="R141" s="208">
        <f>Q141*H141</f>
        <v>0.16800000000000001</v>
      </c>
      <c r="S141" s="208">
        <v>0</v>
      </c>
      <c r="T141" s="20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0" t="s">
        <v>141</v>
      </c>
      <c r="AT141" s="210" t="s">
        <v>138</v>
      </c>
      <c r="AU141" s="210" t="s">
        <v>83</v>
      </c>
      <c r="AY141" s="17" t="s">
        <v>126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7" t="s">
        <v>81</v>
      </c>
      <c r="BK141" s="211">
        <f>ROUND(I141*H141,2)</f>
        <v>0</v>
      </c>
      <c r="BL141" s="17" t="s">
        <v>134</v>
      </c>
      <c r="BM141" s="210" t="s">
        <v>142</v>
      </c>
    </row>
    <row r="142" spans="1:65" s="2" customFormat="1" ht="21.75" customHeight="1">
      <c r="A142" s="34"/>
      <c r="B142" s="35"/>
      <c r="C142" s="199" t="s">
        <v>127</v>
      </c>
      <c r="D142" s="199" t="s">
        <v>129</v>
      </c>
      <c r="E142" s="200" t="s">
        <v>143</v>
      </c>
      <c r="F142" s="201" t="s">
        <v>144</v>
      </c>
      <c r="G142" s="202" t="s">
        <v>132</v>
      </c>
      <c r="H142" s="203">
        <v>4</v>
      </c>
      <c r="I142" s="204"/>
      <c r="J142" s="205">
        <f>ROUND(I142*H142,2)</f>
        <v>0</v>
      </c>
      <c r="K142" s="201" t="s">
        <v>1</v>
      </c>
      <c r="L142" s="39"/>
      <c r="M142" s="206" t="s">
        <v>1</v>
      </c>
      <c r="N142" s="207" t="s">
        <v>38</v>
      </c>
      <c r="O142" s="71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0" t="s">
        <v>134</v>
      </c>
      <c r="AT142" s="210" t="s">
        <v>129</v>
      </c>
      <c r="AU142" s="210" t="s">
        <v>83</v>
      </c>
      <c r="AY142" s="17" t="s">
        <v>126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7" t="s">
        <v>81</v>
      </c>
      <c r="BK142" s="211">
        <f>ROUND(I142*H142,2)</f>
        <v>0</v>
      </c>
      <c r="BL142" s="17" t="s">
        <v>134</v>
      </c>
      <c r="BM142" s="210" t="s">
        <v>145</v>
      </c>
    </row>
    <row r="143" spans="1:65" s="13" customFormat="1" ht="11.25">
      <c r="B143" s="212"/>
      <c r="C143" s="213"/>
      <c r="D143" s="214" t="s">
        <v>136</v>
      </c>
      <c r="E143" s="215" t="s">
        <v>1</v>
      </c>
      <c r="F143" s="216" t="s">
        <v>134</v>
      </c>
      <c r="G143" s="213"/>
      <c r="H143" s="217">
        <v>4</v>
      </c>
      <c r="I143" s="218"/>
      <c r="J143" s="213"/>
      <c r="K143" s="213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136</v>
      </c>
      <c r="AU143" s="223" t="s">
        <v>83</v>
      </c>
      <c r="AV143" s="13" t="s">
        <v>83</v>
      </c>
      <c r="AW143" s="13" t="s">
        <v>30</v>
      </c>
      <c r="AX143" s="13" t="s">
        <v>73</v>
      </c>
      <c r="AY143" s="223" t="s">
        <v>126</v>
      </c>
    </row>
    <row r="144" spans="1:65" s="14" customFormat="1" ht="11.25">
      <c r="B144" s="224"/>
      <c r="C144" s="225"/>
      <c r="D144" s="214" t="s">
        <v>136</v>
      </c>
      <c r="E144" s="226" t="s">
        <v>1</v>
      </c>
      <c r="F144" s="227" t="s">
        <v>137</v>
      </c>
      <c r="G144" s="225"/>
      <c r="H144" s="228">
        <v>4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AT144" s="234" t="s">
        <v>136</v>
      </c>
      <c r="AU144" s="234" t="s">
        <v>83</v>
      </c>
      <c r="AV144" s="14" t="s">
        <v>134</v>
      </c>
      <c r="AW144" s="14" t="s">
        <v>30</v>
      </c>
      <c r="AX144" s="14" t="s">
        <v>81</v>
      </c>
      <c r="AY144" s="234" t="s">
        <v>126</v>
      </c>
    </row>
    <row r="145" spans="1:65" s="2" customFormat="1" ht="21.75" customHeight="1">
      <c r="A145" s="34"/>
      <c r="B145" s="35"/>
      <c r="C145" s="199" t="s">
        <v>134</v>
      </c>
      <c r="D145" s="199" t="s">
        <v>129</v>
      </c>
      <c r="E145" s="200" t="s">
        <v>146</v>
      </c>
      <c r="F145" s="201" t="s">
        <v>147</v>
      </c>
      <c r="G145" s="202" t="s">
        <v>148</v>
      </c>
      <c r="H145" s="203">
        <v>4.09</v>
      </c>
      <c r="I145" s="204"/>
      <c r="J145" s="205">
        <f>ROUND(I145*H145,2)</f>
        <v>0</v>
      </c>
      <c r="K145" s="201" t="s">
        <v>133</v>
      </c>
      <c r="L145" s="39"/>
      <c r="M145" s="206" t="s">
        <v>1</v>
      </c>
      <c r="N145" s="207" t="s">
        <v>38</v>
      </c>
      <c r="O145" s="71"/>
      <c r="P145" s="208">
        <f>O145*H145</f>
        <v>0</v>
      </c>
      <c r="Q145" s="208">
        <v>7.9210000000000003E-2</v>
      </c>
      <c r="R145" s="208">
        <f>Q145*H145</f>
        <v>0.3239689</v>
      </c>
      <c r="S145" s="208">
        <v>0</v>
      </c>
      <c r="T145" s="20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0" t="s">
        <v>134</v>
      </c>
      <c r="AT145" s="210" t="s">
        <v>129</v>
      </c>
      <c r="AU145" s="210" t="s">
        <v>83</v>
      </c>
      <c r="AY145" s="17" t="s">
        <v>126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7" t="s">
        <v>81</v>
      </c>
      <c r="BK145" s="211">
        <f>ROUND(I145*H145,2)</f>
        <v>0</v>
      </c>
      <c r="BL145" s="17" t="s">
        <v>134</v>
      </c>
      <c r="BM145" s="210" t="s">
        <v>149</v>
      </c>
    </row>
    <row r="146" spans="1:65" s="13" customFormat="1" ht="11.25">
      <c r="B146" s="212"/>
      <c r="C146" s="213"/>
      <c r="D146" s="214" t="s">
        <v>136</v>
      </c>
      <c r="E146" s="215" t="s">
        <v>1</v>
      </c>
      <c r="F146" s="216" t="s">
        <v>150</v>
      </c>
      <c r="G146" s="213"/>
      <c r="H146" s="217">
        <v>3.69</v>
      </c>
      <c r="I146" s="218"/>
      <c r="J146" s="213"/>
      <c r="K146" s="213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136</v>
      </c>
      <c r="AU146" s="223" t="s">
        <v>83</v>
      </c>
      <c r="AV146" s="13" t="s">
        <v>83</v>
      </c>
      <c r="AW146" s="13" t="s">
        <v>30</v>
      </c>
      <c r="AX146" s="13" t="s">
        <v>73</v>
      </c>
      <c r="AY146" s="223" t="s">
        <v>126</v>
      </c>
    </row>
    <row r="147" spans="1:65" s="13" customFormat="1" ht="11.25">
      <c r="B147" s="212"/>
      <c r="C147" s="213"/>
      <c r="D147" s="214" t="s">
        <v>136</v>
      </c>
      <c r="E147" s="215" t="s">
        <v>1</v>
      </c>
      <c r="F147" s="216" t="s">
        <v>151</v>
      </c>
      <c r="G147" s="213"/>
      <c r="H147" s="217">
        <v>0.4</v>
      </c>
      <c r="I147" s="218"/>
      <c r="J147" s="213"/>
      <c r="K147" s="213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136</v>
      </c>
      <c r="AU147" s="223" t="s">
        <v>83</v>
      </c>
      <c r="AV147" s="13" t="s">
        <v>83</v>
      </c>
      <c r="AW147" s="13" t="s">
        <v>30</v>
      </c>
      <c r="AX147" s="13" t="s">
        <v>73</v>
      </c>
      <c r="AY147" s="223" t="s">
        <v>126</v>
      </c>
    </row>
    <row r="148" spans="1:65" s="14" customFormat="1" ht="11.25">
      <c r="B148" s="224"/>
      <c r="C148" s="225"/>
      <c r="D148" s="214" t="s">
        <v>136</v>
      </c>
      <c r="E148" s="226" t="s">
        <v>1</v>
      </c>
      <c r="F148" s="227" t="s">
        <v>137</v>
      </c>
      <c r="G148" s="225"/>
      <c r="H148" s="228">
        <v>4.09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AT148" s="234" t="s">
        <v>136</v>
      </c>
      <c r="AU148" s="234" t="s">
        <v>83</v>
      </c>
      <c r="AV148" s="14" t="s">
        <v>134</v>
      </c>
      <c r="AW148" s="14" t="s">
        <v>30</v>
      </c>
      <c r="AX148" s="14" t="s">
        <v>81</v>
      </c>
      <c r="AY148" s="234" t="s">
        <v>126</v>
      </c>
    </row>
    <row r="149" spans="1:65" s="2" customFormat="1" ht="21.75" customHeight="1">
      <c r="A149" s="34"/>
      <c r="B149" s="35"/>
      <c r="C149" s="199" t="s">
        <v>152</v>
      </c>
      <c r="D149" s="199" t="s">
        <v>129</v>
      </c>
      <c r="E149" s="200" t="s">
        <v>153</v>
      </c>
      <c r="F149" s="201" t="s">
        <v>154</v>
      </c>
      <c r="G149" s="202" t="s">
        <v>148</v>
      </c>
      <c r="H149" s="203">
        <v>124.84099999999999</v>
      </c>
      <c r="I149" s="204"/>
      <c r="J149" s="205">
        <f>ROUND(I149*H149,2)</f>
        <v>0</v>
      </c>
      <c r="K149" s="201" t="s">
        <v>133</v>
      </c>
      <c r="L149" s="39"/>
      <c r="M149" s="206" t="s">
        <v>1</v>
      </c>
      <c r="N149" s="207" t="s">
        <v>38</v>
      </c>
      <c r="O149" s="71"/>
      <c r="P149" s="208">
        <f>O149*H149</f>
        <v>0</v>
      </c>
      <c r="Q149" s="208">
        <v>6.6879999999999995E-2</v>
      </c>
      <c r="R149" s="208">
        <f>Q149*H149</f>
        <v>8.3493660799999994</v>
      </c>
      <c r="S149" s="208">
        <v>0</v>
      </c>
      <c r="T149" s="20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0" t="s">
        <v>134</v>
      </c>
      <c r="AT149" s="210" t="s">
        <v>129</v>
      </c>
      <c r="AU149" s="210" t="s">
        <v>83</v>
      </c>
      <c r="AY149" s="17" t="s">
        <v>126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7" t="s">
        <v>81</v>
      </c>
      <c r="BK149" s="211">
        <f>ROUND(I149*H149,2)</f>
        <v>0</v>
      </c>
      <c r="BL149" s="17" t="s">
        <v>134</v>
      </c>
      <c r="BM149" s="210" t="s">
        <v>155</v>
      </c>
    </row>
    <row r="150" spans="1:65" s="13" customFormat="1" ht="11.25">
      <c r="B150" s="212"/>
      <c r="C150" s="213"/>
      <c r="D150" s="214" t="s">
        <v>136</v>
      </c>
      <c r="E150" s="215" t="s">
        <v>1</v>
      </c>
      <c r="F150" s="216" t="s">
        <v>156</v>
      </c>
      <c r="G150" s="213"/>
      <c r="H150" s="217">
        <v>26.373999999999999</v>
      </c>
      <c r="I150" s="218"/>
      <c r="J150" s="213"/>
      <c r="K150" s="213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136</v>
      </c>
      <c r="AU150" s="223" t="s">
        <v>83</v>
      </c>
      <c r="AV150" s="13" t="s">
        <v>83</v>
      </c>
      <c r="AW150" s="13" t="s">
        <v>30</v>
      </c>
      <c r="AX150" s="13" t="s">
        <v>73</v>
      </c>
      <c r="AY150" s="223" t="s">
        <v>126</v>
      </c>
    </row>
    <row r="151" spans="1:65" s="13" customFormat="1" ht="11.25">
      <c r="B151" s="212"/>
      <c r="C151" s="213"/>
      <c r="D151" s="214" t="s">
        <v>136</v>
      </c>
      <c r="E151" s="215" t="s">
        <v>1</v>
      </c>
      <c r="F151" s="216" t="s">
        <v>157</v>
      </c>
      <c r="G151" s="213"/>
      <c r="H151" s="217">
        <v>76.44</v>
      </c>
      <c r="I151" s="218"/>
      <c r="J151" s="213"/>
      <c r="K151" s="213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136</v>
      </c>
      <c r="AU151" s="223" t="s">
        <v>83</v>
      </c>
      <c r="AV151" s="13" t="s">
        <v>83</v>
      </c>
      <c r="AW151" s="13" t="s">
        <v>30</v>
      </c>
      <c r="AX151" s="13" t="s">
        <v>73</v>
      </c>
      <c r="AY151" s="223" t="s">
        <v>126</v>
      </c>
    </row>
    <row r="152" spans="1:65" s="13" customFormat="1" ht="11.25">
      <c r="B152" s="212"/>
      <c r="C152" s="213"/>
      <c r="D152" s="214" t="s">
        <v>136</v>
      </c>
      <c r="E152" s="215" t="s">
        <v>1</v>
      </c>
      <c r="F152" s="216" t="s">
        <v>158</v>
      </c>
      <c r="G152" s="213"/>
      <c r="H152" s="217">
        <v>29.949000000000002</v>
      </c>
      <c r="I152" s="218"/>
      <c r="J152" s="213"/>
      <c r="K152" s="213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136</v>
      </c>
      <c r="AU152" s="223" t="s">
        <v>83</v>
      </c>
      <c r="AV152" s="13" t="s">
        <v>83</v>
      </c>
      <c r="AW152" s="13" t="s">
        <v>30</v>
      </c>
      <c r="AX152" s="13" t="s">
        <v>73</v>
      </c>
      <c r="AY152" s="223" t="s">
        <v>126</v>
      </c>
    </row>
    <row r="153" spans="1:65" s="15" customFormat="1" ht="11.25">
      <c r="B153" s="245"/>
      <c r="C153" s="246"/>
      <c r="D153" s="214" t="s">
        <v>136</v>
      </c>
      <c r="E153" s="247" t="s">
        <v>1</v>
      </c>
      <c r="F153" s="248" t="s">
        <v>159</v>
      </c>
      <c r="G153" s="246"/>
      <c r="H153" s="249">
        <v>132.76300000000001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AT153" s="255" t="s">
        <v>136</v>
      </c>
      <c r="AU153" s="255" t="s">
        <v>83</v>
      </c>
      <c r="AV153" s="15" t="s">
        <v>127</v>
      </c>
      <c r="AW153" s="15" t="s">
        <v>30</v>
      </c>
      <c r="AX153" s="15" t="s">
        <v>73</v>
      </c>
      <c r="AY153" s="255" t="s">
        <v>126</v>
      </c>
    </row>
    <row r="154" spans="1:65" s="13" customFormat="1" ht="11.25">
      <c r="B154" s="212"/>
      <c r="C154" s="213"/>
      <c r="D154" s="214" t="s">
        <v>136</v>
      </c>
      <c r="E154" s="215" t="s">
        <v>1</v>
      </c>
      <c r="F154" s="216" t="s">
        <v>160</v>
      </c>
      <c r="G154" s="213"/>
      <c r="H154" s="217">
        <v>-7.9219999999999997</v>
      </c>
      <c r="I154" s="218"/>
      <c r="J154" s="213"/>
      <c r="K154" s="213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136</v>
      </c>
      <c r="AU154" s="223" t="s">
        <v>83</v>
      </c>
      <c r="AV154" s="13" t="s">
        <v>83</v>
      </c>
      <c r="AW154" s="13" t="s">
        <v>30</v>
      </c>
      <c r="AX154" s="13" t="s">
        <v>73</v>
      </c>
      <c r="AY154" s="223" t="s">
        <v>126</v>
      </c>
    </row>
    <row r="155" spans="1:65" s="15" customFormat="1" ht="11.25">
      <c r="B155" s="245"/>
      <c r="C155" s="246"/>
      <c r="D155" s="214" t="s">
        <v>136</v>
      </c>
      <c r="E155" s="247" t="s">
        <v>1</v>
      </c>
      <c r="F155" s="248" t="s">
        <v>159</v>
      </c>
      <c r="G155" s="246"/>
      <c r="H155" s="249">
        <v>-7.9219999999999997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AT155" s="255" t="s">
        <v>136</v>
      </c>
      <c r="AU155" s="255" t="s">
        <v>83</v>
      </c>
      <c r="AV155" s="15" t="s">
        <v>127</v>
      </c>
      <c r="AW155" s="15" t="s">
        <v>30</v>
      </c>
      <c r="AX155" s="15" t="s">
        <v>73</v>
      </c>
      <c r="AY155" s="255" t="s">
        <v>126</v>
      </c>
    </row>
    <row r="156" spans="1:65" s="14" customFormat="1" ht="11.25">
      <c r="B156" s="224"/>
      <c r="C156" s="225"/>
      <c r="D156" s="214" t="s">
        <v>136</v>
      </c>
      <c r="E156" s="226" t="s">
        <v>1</v>
      </c>
      <c r="F156" s="227" t="s">
        <v>137</v>
      </c>
      <c r="G156" s="225"/>
      <c r="H156" s="228">
        <v>124.84099999999999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AT156" s="234" t="s">
        <v>136</v>
      </c>
      <c r="AU156" s="234" t="s">
        <v>83</v>
      </c>
      <c r="AV156" s="14" t="s">
        <v>134</v>
      </c>
      <c r="AW156" s="14" t="s">
        <v>30</v>
      </c>
      <c r="AX156" s="14" t="s">
        <v>81</v>
      </c>
      <c r="AY156" s="234" t="s">
        <v>126</v>
      </c>
    </row>
    <row r="157" spans="1:65" s="2" customFormat="1" ht="21.75" customHeight="1">
      <c r="A157" s="34"/>
      <c r="B157" s="35"/>
      <c r="C157" s="199" t="s">
        <v>161</v>
      </c>
      <c r="D157" s="199" t="s">
        <v>129</v>
      </c>
      <c r="E157" s="200" t="s">
        <v>162</v>
      </c>
      <c r="F157" s="201" t="s">
        <v>163</v>
      </c>
      <c r="G157" s="202" t="s">
        <v>164</v>
      </c>
      <c r="H157" s="203">
        <v>32.5</v>
      </c>
      <c r="I157" s="204"/>
      <c r="J157" s="205">
        <f>ROUND(I157*H157,2)</f>
        <v>0</v>
      </c>
      <c r="K157" s="201" t="s">
        <v>133</v>
      </c>
      <c r="L157" s="39"/>
      <c r="M157" s="206" t="s">
        <v>1</v>
      </c>
      <c r="N157" s="207" t="s">
        <v>38</v>
      </c>
      <c r="O157" s="71"/>
      <c r="P157" s="208">
        <f>O157*H157</f>
        <v>0</v>
      </c>
      <c r="Q157" s="208">
        <v>2.0000000000000001E-4</v>
      </c>
      <c r="R157" s="208">
        <f>Q157*H157</f>
        <v>6.5000000000000006E-3</v>
      </c>
      <c r="S157" s="208">
        <v>0</v>
      </c>
      <c r="T157" s="20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0" t="s">
        <v>134</v>
      </c>
      <c r="AT157" s="210" t="s">
        <v>129</v>
      </c>
      <c r="AU157" s="210" t="s">
        <v>83</v>
      </c>
      <c r="AY157" s="17" t="s">
        <v>126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7" t="s">
        <v>81</v>
      </c>
      <c r="BK157" s="211">
        <f>ROUND(I157*H157,2)</f>
        <v>0</v>
      </c>
      <c r="BL157" s="17" t="s">
        <v>134</v>
      </c>
      <c r="BM157" s="210" t="s">
        <v>165</v>
      </c>
    </row>
    <row r="158" spans="1:65" s="13" customFormat="1" ht="11.25">
      <c r="B158" s="212"/>
      <c r="C158" s="213"/>
      <c r="D158" s="214" t="s">
        <v>136</v>
      </c>
      <c r="E158" s="215" t="s">
        <v>1</v>
      </c>
      <c r="F158" s="216" t="s">
        <v>166</v>
      </c>
      <c r="G158" s="213"/>
      <c r="H158" s="217">
        <v>32.5</v>
      </c>
      <c r="I158" s="218"/>
      <c r="J158" s="213"/>
      <c r="K158" s="213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136</v>
      </c>
      <c r="AU158" s="223" t="s">
        <v>83</v>
      </c>
      <c r="AV158" s="13" t="s">
        <v>83</v>
      </c>
      <c r="AW158" s="13" t="s">
        <v>30</v>
      </c>
      <c r="AX158" s="13" t="s">
        <v>73</v>
      </c>
      <c r="AY158" s="223" t="s">
        <v>126</v>
      </c>
    </row>
    <row r="159" spans="1:65" s="14" customFormat="1" ht="11.25">
      <c r="B159" s="224"/>
      <c r="C159" s="225"/>
      <c r="D159" s="214" t="s">
        <v>136</v>
      </c>
      <c r="E159" s="226" t="s">
        <v>1</v>
      </c>
      <c r="F159" s="227" t="s">
        <v>137</v>
      </c>
      <c r="G159" s="225"/>
      <c r="H159" s="228">
        <v>32.5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136</v>
      </c>
      <c r="AU159" s="234" t="s">
        <v>83</v>
      </c>
      <c r="AV159" s="14" t="s">
        <v>134</v>
      </c>
      <c r="AW159" s="14" t="s">
        <v>30</v>
      </c>
      <c r="AX159" s="14" t="s">
        <v>81</v>
      </c>
      <c r="AY159" s="234" t="s">
        <v>126</v>
      </c>
    </row>
    <row r="160" spans="1:65" s="12" customFormat="1" ht="22.9" customHeight="1">
      <c r="B160" s="183"/>
      <c r="C160" s="184"/>
      <c r="D160" s="185" t="s">
        <v>72</v>
      </c>
      <c r="E160" s="197" t="s">
        <v>161</v>
      </c>
      <c r="F160" s="197" t="s">
        <v>167</v>
      </c>
      <c r="G160" s="184"/>
      <c r="H160" s="184"/>
      <c r="I160" s="187"/>
      <c r="J160" s="198">
        <f>BK160</f>
        <v>0</v>
      </c>
      <c r="K160" s="184"/>
      <c r="L160" s="189"/>
      <c r="M160" s="190"/>
      <c r="N160" s="191"/>
      <c r="O160" s="191"/>
      <c r="P160" s="192">
        <f>SUM(P161:P227)</f>
        <v>0</v>
      </c>
      <c r="Q160" s="191"/>
      <c r="R160" s="192">
        <f>SUM(R161:R227)</f>
        <v>5.0215122199999991</v>
      </c>
      <c r="S160" s="191"/>
      <c r="T160" s="193">
        <f>SUM(T161:T227)</f>
        <v>0</v>
      </c>
      <c r="AR160" s="194" t="s">
        <v>81</v>
      </c>
      <c r="AT160" s="195" t="s">
        <v>72</v>
      </c>
      <c r="AU160" s="195" t="s">
        <v>81</v>
      </c>
      <c r="AY160" s="194" t="s">
        <v>126</v>
      </c>
      <c r="BK160" s="196">
        <f>SUM(BK161:BK227)</f>
        <v>0</v>
      </c>
    </row>
    <row r="161" spans="1:65" s="2" customFormat="1" ht="21.75" customHeight="1">
      <c r="A161" s="34"/>
      <c r="B161" s="35"/>
      <c r="C161" s="199" t="s">
        <v>168</v>
      </c>
      <c r="D161" s="199" t="s">
        <v>129</v>
      </c>
      <c r="E161" s="200" t="s">
        <v>169</v>
      </c>
      <c r="F161" s="201" t="s">
        <v>170</v>
      </c>
      <c r="G161" s="202" t="s">
        <v>148</v>
      </c>
      <c r="H161" s="203">
        <v>246.03</v>
      </c>
      <c r="I161" s="204"/>
      <c r="J161" s="205">
        <f>ROUND(I161*H161,2)</f>
        <v>0</v>
      </c>
      <c r="K161" s="201" t="s">
        <v>133</v>
      </c>
      <c r="L161" s="39"/>
      <c r="M161" s="206" t="s">
        <v>1</v>
      </c>
      <c r="N161" s="207" t="s">
        <v>38</v>
      </c>
      <c r="O161" s="71"/>
      <c r="P161" s="208">
        <f>O161*H161</f>
        <v>0</v>
      </c>
      <c r="Q161" s="208">
        <v>2.5999999999999998E-4</v>
      </c>
      <c r="R161" s="208">
        <f>Q161*H161</f>
        <v>6.3967799999999991E-2</v>
      </c>
      <c r="S161" s="208">
        <v>0</v>
      </c>
      <c r="T161" s="209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0" t="s">
        <v>134</v>
      </c>
      <c r="AT161" s="210" t="s">
        <v>129</v>
      </c>
      <c r="AU161" s="210" t="s">
        <v>83</v>
      </c>
      <c r="AY161" s="17" t="s">
        <v>126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7" t="s">
        <v>81</v>
      </c>
      <c r="BK161" s="211">
        <f>ROUND(I161*H161,2)</f>
        <v>0</v>
      </c>
      <c r="BL161" s="17" t="s">
        <v>134</v>
      </c>
      <c r="BM161" s="210" t="s">
        <v>171</v>
      </c>
    </row>
    <row r="162" spans="1:65" s="13" customFormat="1" ht="11.25">
      <c r="B162" s="212"/>
      <c r="C162" s="213"/>
      <c r="D162" s="214" t="s">
        <v>136</v>
      </c>
      <c r="E162" s="215" t="s">
        <v>1</v>
      </c>
      <c r="F162" s="216" t="s">
        <v>172</v>
      </c>
      <c r="G162" s="213"/>
      <c r="H162" s="217">
        <v>246.03</v>
      </c>
      <c r="I162" s="218"/>
      <c r="J162" s="213"/>
      <c r="K162" s="213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136</v>
      </c>
      <c r="AU162" s="223" t="s">
        <v>83</v>
      </c>
      <c r="AV162" s="13" t="s">
        <v>83</v>
      </c>
      <c r="AW162" s="13" t="s">
        <v>30</v>
      </c>
      <c r="AX162" s="13" t="s">
        <v>73</v>
      </c>
      <c r="AY162" s="223" t="s">
        <v>126</v>
      </c>
    </row>
    <row r="163" spans="1:65" s="14" customFormat="1" ht="11.25">
      <c r="B163" s="224"/>
      <c r="C163" s="225"/>
      <c r="D163" s="214" t="s">
        <v>136</v>
      </c>
      <c r="E163" s="226" t="s">
        <v>1</v>
      </c>
      <c r="F163" s="227" t="s">
        <v>137</v>
      </c>
      <c r="G163" s="225"/>
      <c r="H163" s="228">
        <v>246.03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136</v>
      </c>
      <c r="AU163" s="234" t="s">
        <v>83</v>
      </c>
      <c r="AV163" s="14" t="s">
        <v>134</v>
      </c>
      <c r="AW163" s="14" t="s">
        <v>30</v>
      </c>
      <c r="AX163" s="14" t="s">
        <v>81</v>
      </c>
      <c r="AY163" s="234" t="s">
        <v>126</v>
      </c>
    </row>
    <row r="164" spans="1:65" s="2" customFormat="1" ht="21.75" customHeight="1">
      <c r="A164" s="34"/>
      <c r="B164" s="35"/>
      <c r="C164" s="199" t="s">
        <v>141</v>
      </c>
      <c r="D164" s="199" t="s">
        <v>129</v>
      </c>
      <c r="E164" s="200" t="s">
        <v>173</v>
      </c>
      <c r="F164" s="201" t="s">
        <v>174</v>
      </c>
      <c r="G164" s="202" t="s">
        <v>148</v>
      </c>
      <c r="H164" s="203">
        <v>246.03</v>
      </c>
      <c r="I164" s="204"/>
      <c r="J164" s="205">
        <f>ROUND(I164*H164,2)</f>
        <v>0</v>
      </c>
      <c r="K164" s="201" t="s">
        <v>133</v>
      </c>
      <c r="L164" s="39"/>
      <c r="M164" s="206" t="s">
        <v>1</v>
      </c>
      <c r="N164" s="207" t="s">
        <v>38</v>
      </c>
      <c r="O164" s="71"/>
      <c r="P164" s="208">
        <f>O164*H164</f>
        <v>0</v>
      </c>
      <c r="Q164" s="208">
        <v>3.0000000000000001E-3</v>
      </c>
      <c r="R164" s="208">
        <f>Q164*H164</f>
        <v>0.73809000000000002</v>
      </c>
      <c r="S164" s="208">
        <v>0</v>
      </c>
      <c r="T164" s="209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0" t="s">
        <v>134</v>
      </c>
      <c r="AT164" s="210" t="s">
        <v>129</v>
      </c>
      <c r="AU164" s="210" t="s">
        <v>83</v>
      </c>
      <c r="AY164" s="17" t="s">
        <v>126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7" t="s">
        <v>81</v>
      </c>
      <c r="BK164" s="211">
        <f>ROUND(I164*H164,2)</f>
        <v>0</v>
      </c>
      <c r="BL164" s="17" t="s">
        <v>134</v>
      </c>
      <c r="BM164" s="210" t="s">
        <v>175</v>
      </c>
    </row>
    <row r="165" spans="1:65" s="13" customFormat="1" ht="11.25">
      <c r="B165" s="212"/>
      <c r="C165" s="213"/>
      <c r="D165" s="214" t="s">
        <v>136</v>
      </c>
      <c r="E165" s="215" t="s">
        <v>1</v>
      </c>
      <c r="F165" s="216" t="s">
        <v>172</v>
      </c>
      <c r="G165" s="213"/>
      <c r="H165" s="217">
        <v>246.03</v>
      </c>
      <c r="I165" s="218"/>
      <c r="J165" s="213"/>
      <c r="K165" s="213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136</v>
      </c>
      <c r="AU165" s="223" t="s">
        <v>83</v>
      </c>
      <c r="AV165" s="13" t="s">
        <v>83</v>
      </c>
      <c r="AW165" s="13" t="s">
        <v>30</v>
      </c>
      <c r="AX165" s="13" t="s">
        <v>73</v>
      </c>
      <c r="AY165" s="223" t="s">
        <v>126</v>
      </c>
    </row>
    <row r="166" spans="1:65" s="14" customFormat="1" ht="11.25">
      <c r="B166" s="224"/>
      <c r="C166" s="225"/>
      <c r="D166" s="214" t="s">
        <v>136</v>
      </c>
      <c r="E166" s="226" t="s">
        <v>1</v>
      </c>
      <c r="F166" s="227" t="s">
        <v>137</v>
      </c>
      <c r="G166" s="225"/>
      <c r="H166" s="228">
        <v>246.03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AT166" s="234" t="s">
        <v>136</v>
      </c>
      <c r="AU166" s="234" t="s">
        <v>83</v>
      </c>
      <c r="AV166" s="14" t="s">
        <v>134</v>
      </c>
      <c r="AW166" s="14" t="s">
        <v>30</v>
      </c>
      <c r="AX166" s="14" t="s">
        <v>81</v>
      </c>
      <c r="AY166" s="234" t="s">
        <v>126</v>
      </c>
    </row>
    <row r="167" spans="1:65" s="2" customFormat="1" ht="21.75" customHeight="1">
      <c r="A167" s="34"/>
      <c r="B167" s="35"/>
      <c r="C167" s="199" t="s">
        <v>176</v>
      </c>
      <c r="D167" s="199" t="s">
        <v>129</v>
      </c>
      <c r="E167" s="200" t="s">
        <v>177</v>
      </c>
      <c r="F167" s="201" t="s">
        <v>178</v>
      </c>
      <c r="G167" s="202" t="s">
        <v>148</v>
      </c>
      <c r="H167" s="203">
        <v>538.92499999999995</v>
      </c>
      <c r="I167" s="204"/>
      <c r="J167" s="205">
        <f>ROUND(I167*H167,2)</f>
        <v>0</v>
      </c>
      <c r="K167" s="201" t="s">
        <v>133</v>
      </c>
      <c r="L167" s="39"/>
      <c r="M167" s="206" t="s">
        <v>1</v>
      </c>
      <c r="N167" s="207" t="s">
        <v>38</v>
      </c>
      <c r="O167" s="71"/>
      <c r="P167" s="208">
        <f>O167*H167</f>
        <v>0</v>
      </c>
      <c r="Q167" s="208">
        <v>2.5999999999999998E-4</v>
      </c>
      <c r="R167" s="208">
        <f>Q167*H167</f>
        <v>0.14012049999999998</v>
      </c>
      <c r="S167" s="208">
        <v>0</v>
      </c>
      <c r="T167" s="20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0" t="s">
        <v>134</v>
      </c>
      <c r="AT167" s="210" t="s">
        <v>129</v>
      </c>
      <c r="AU167" s="210" t="s">
        <v>83</v>
      </c>
      <c r="AY167" s="17" t="s">
        <v>126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7" t="s">
        <v>81</v>
      </c>
      <c r="BK167" s="211">
        <f>ROUND(I167*H167,2)</f>
        <v>0</v>
      </c>
      <c r="BL167" s="17" t="s">
        <v>134</v>
      </c>
      <c r="BM167" s="210" t="s">
        <v>179</v>
      </c>
    </row>
    <row r="168" spans="1:65" s="13" customFormat="1" ht="11.25">
      <c r="B168" s="212"/>
      <c r="C168" s="213"/>
      <c r="D168" s="214" t="s">
        <v>136</v>
      </c>
      <c r="E168" s="215" t="s">
        <v>1</v>
      </c>
      <c r="F168" s="216" t="s">
        <v>180</v>
      </c>
      <c r="G168" s="213"/>
      <c r="H168" s="217">
        <v>101.9</v>
      </c>
      <c r="I168" s="218"/>
      <c r="J168" s="213"/>
      <c r="K168" s="213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136</v>
      </c>
      <c r="AU168" s="223" t="s">
        <v>83</v>
      </c>
      <c r="AV168" s="13" t="s">
        <v>83</v>
      </c>
      <c r="AW168" s="13" t="s">
        <v>30</v>
      </c>
      <c r="AX168" s="13" t="s">
        <v>73</v>
      </c>
      <c r="AY168" s="223" t="s">
        <v>126</v>
      </c>
    </row>
    <row r="169" spans="1:65" s="15" customFormat="1" ht="11.25">
      <c r="B169" s="245"/>
      <c r="C169" s="246"/>
      <c r="D169" s="214" t="s">
        <v>136</v>
      </c>
      <c r="E169" s="247" t="s">
        <v>1</v>
      </c>
      <c r="F169" s="248" t="s">
        <v>159</v>
      </c>
      <c r="G169" s="246"/>
      <c r="H169" s="249">
        <v>101.9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AT169" s="255" t="s">
        <v>136</v>
      </c>
      <c r="AU169" s="255" t="s">
        <v>83</v>
      </c>
      <c r="AV169" s="15" t="s">
        <v>127</v>
      </c>
      <c r="AW169" s="15" t="s">
        <v>30</v>
      </c>
      <c r="AX169" s="15" t="s">
        <v>73</v>
      </c>
      <c r="AY169" s="255" t="s">
        <v>126</v>
      </c>
    </row>
    <row r="170" spans="1:65" s="13" customFormat="1" ht="11.25">
      <c r="B170" s="212"/>
      <c r="C170" s="213"/>
      <c r="D170" s="214" t="s">
        <v>136</v>
      </c>
      <c r="E170" s="215" t="s">
        <v>1</v>
      </c>
      <c r="F170" s="216" t="s">
        <v>181</v>
      </c>
      <c r="G170" s="213"/>
      <c r="H170" s="217">
        <v>156.58500000000001</v>
      </c>
      <c r="I170" s="218"/>
      <c r="J170" s="213"/>
      <c r="K170" s="213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136</v>
      </c>
      <c r="AU170" s="223" t="s">
        <v>83</v>
      </c>
      <c r="AV170" s="13" t="s">
        <v>83</v>
      </c>
      <c r="AW170" s="13" t="s">
        <v>30</v>
      </c>
      <c r="AX170" s="13" t="s">
        <v>73</v>
      </c>
      <c r="AY170" s="223" t="s">
        <v>126</v>
      </c>
    </row>
    <row r="171" spans="1:65" s="13" customFormat="1" ht="11.25">
      <c r="B171" s="212"/>
      <c r="C171" s="213"/>
      <c r="D171" s="214" t="s">
        <v>136</v>
      </c>
      <c r="E171" s="215" t="s">
        <v>1</v>
      </c>
      <c r="F171" s="216" t="s">
        <v>182</v>
      </c>
      <c r="G171" s="213"/>
      <c r="H171" s="217">
        <v>-8.6</v>
      </c>
      <c r="I171" s="218"/>
      <c r="J171" s="213"/>
      <c r="K171" s="213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136</v>
      </c>
      <c r="AU171" s="223" t="s">
        <v>83</v>
      </c>
      <c r="AV171" s="13" t="s">
        <v>83</v>
      </c>
      <c r="AW171" s="13" t="s">
        <v>30</v>
      </c>
      <c r="AX171" s="13" t="s">
        <v>73</v>
      </c>
      <c r="AY171" s="223" t="s">
        <v>126</v>
      </c>
    </row>
    <row r="172" spans="1:65" s="15" customFormat="1" ht="11.25">
      <c r="B172" s="245"/>
      <c r="C172" s="246"/>
      <c r="D172" s="214" t="s">
        <v>136</v>
      </c>
      <c r="E172" s="247" t="s">
        <v>1</v>
      </c>
      <c r="F172" s="248" t="s">
        <v>159</v>
      </c>
      <c r="G172" s="246"/>
      <c r="H172" s="249">
        <v>147.98500000000001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136</v>
      </c>
      <c r="AU172" s="255" t="s">
        <v>83</v>
      </c>
      <c r="AV172" s="15" t="s">
        <v>127</v>
      </c>
      <c r="AW172" s="15" t="s">
        <v>30</v>
      </c>
      <c r="AX172" s="15" t="s">
        <v>73</v>
      </c>
      <c r="AY172" s="255" t="s">
        <v>126</v>
      </c>
    </row>
    <row r="173" spans="1:65" s="13" customFormat="1" ht="11.25">
      <c r="B173" s="212"/>
      <c r="C173" s="213"/>
      <c r="D173" s="214" t="s">
        <v>136</v>
      </c>
      <c r="E173" s="215" t="s">
        <v>1</v>
      </c>
      <c r="F173" s="216" t="s">
        <v>183</v>
      </c>
      <c r="G173" s="213"/>
      <c r="H173" s="217">
        <v>256.54000000000002</v>
      </c>
      <c r="I173" s="218"/>
      <c r="J173" s="213"/>
      <c r="K173" s="213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136</v>
      </c>
      <c r="AU173" s="223" t="s">
        <v>83</v>
      </c>
      <c r="AV173" s="13" t="s">
        <v>83</v>
      </c>
      <c r="AW173" s="13" t="s">
        <v>30</v>
      </c>
      <c r="AX173" s="13" t="s">
        <v>73</v>
      </c>
      <c r="AY173" s="223" t="s">
        <v>126</v>
      </c>
    </row>
    <row r="174" spans="1:65" s="15" customFormat="1" ht="11.25">
      <c r="B174" s="245"/>
      <c r="C174" s="246"/>
      <c r="D174" s="214" t="s">
        <v>136</v>
      </c>
      <c r="E174" s="247" t="s">
        <v>1</v>
      </c>
      <c r="F174" s="248" t="s">
        <v>159</v>
      </c>
      <c r="G174" s="246"/>
      <c r="H174" s="249">
        <v>256.54000000000002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AT174" s="255" t="s">
        <v>136</v>
      </c>
      <c r="AU174" s="255" t="s">
        <v>83</v>
      </c>
      <c r="AV174" s="15" t="s">
        <v>127</v>
      </c>
      <c r="AW174" s="15" t="s">
        <v>30</v>
      </c>
      <c r="AX174" s="15" t="s">
        <v>73</v>
      </c>
      <c r="AY174" s="255" t="s">
        <v>126</v>
      </c>
    </row>
    <row r="175" spans="1:65" s="13" customFormat="1" ht="11.25">
      <c r="B175" s="212"/>
      <c r="C175" s="213"/>
      <c r="D175" s="214" t="s">
        <v>136</v>
      </c>
      <c r="E175" s="215" t="s">
        <v>1</v>
      </c>
      <c r="F175" s="216" t="s">
        <v>184</v>
      </c>
      <c r="G175" s="213"/>
      <c r="H175" s="217">
        <v>32.5</v>
      </c>
      <c r="I175" s="218"/>
      <c r="J175" s="213"/>
      <c r="K175" s="213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136</v>
      </c>
      <c r="AU175" s="223" t="s">
        <v>83</v>
      </c>
      <c r="AV175" s="13" t="s">
        <v>83</v>
      </c>
      <c r="AW175" s="13" t="s">
        <v>30</v>
      </c>
      <c r="AX175" s="13" t="s">
        <v>73</v>
      </c>
      <c r="AY175" s="223" t="s">
        <v>126</v>
      </c>
    </row>
    <row r="176" spans="1:65" s="15" customFormat="1" ht="11.25">
      <c r="B176" s="245"/>
      <c r="C176" s="246"/>
      <c r="D176" s="214" t="s">
        <v>136</v>
      </c>
      <c r="E176" s="247" t="s">
        <v>1</v>
      </c>
      <c r="F176" s="248" t="s">
        <v>159</v>
      </c>
      <c r="G176" s="246"/>
      <c r="H176" s="249">
        <v>32.5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AT176" s="255" t="s">
        <v>136</v>
      </c>
      <c r="AU176" s="255" t="s">
        <v>83</v>
      </c>
      <c r="AV176" s="15" t="s">
        <v>127</v>
      </c>
      <c r="AW176" s="15" t="s">
        <v>30</v>
      </c>
      <c r="AX176" s="15" t="s">
        <v>73</v>
      </c>
      <c r="AY176" s="255" t="s">
        <v>126</v>
      </c>
    </row>
    <row r="177" spans="1:65" s="14" customFormat="1" ht="11.25">
      <c r="B177" s="224"/>
      <c r="C177" s="225"/>
      <c r="D177" s="214" t="s">
        <v>136</v>
      </c>
      <c r="E177" s="226" t="s">
        <v>1</v>
      </c>
      <c r="F177" s="227" t="s">
        <v>137</v>
      </c>
      <c r="G177" s="225"/>
      <c r="H177" s="228">
        <v>538.92499999999995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AT177" s="234" t="s">
        <v>136</v>
      </c>
      <c r="AU177" s="234" t="s">
        <v>83</v>
      </c>
      <c r="AV177" s="14" t="s">
        <v>134</v>
      </c>
      <c r="AW177" s="14" t="s">
        <v>30</v>
      </c>
      <c r="AX177" s="14" t="s">
        <v>81</v>
      </c>
      <c r="AY177" s="234" t="s">
        <v>126</v>
      </c>
    </row>
    <row r="178" spans="1:65" s="2" customFormat="1" ht="21.75" customHeight="1">
      <c r="A178" s="34"/>
      <c r="B178" s="35"/>
      <c r="C178" s="199" t="s">
        <v>185</v>
      </c>
      <c r="D178" s="199" t="s">
        <v>129</v>
      </c>
      <c r="E178" s="200" t="s">
        <v>186</v>
      </c>
      <c r="F178" s="201" t="s">
        <v>187</v>
      </c>
      <c r="G178" s="202" t="s">
        <v>148</v>
      </c>
      <c r="H178" s="203">
        <v>8.4</v>
      </c>
      <c r="I178" s="204"/>
      <c r="J178" s="205">
        <f>ROUND(I178*H178,2)</f>
        <v>0</v>
      </c>
      <c r="K178" s="201" t="s">
        <v>133</v>
      </c>
      <c r="L178" s="39"/>
      <c r="M178" s="206" t="s">
        <v>1</v>
      </c>
      <c r="N178" s="207" t="s">
        <v>38</v>
      </c>
      <c r="O178" s="71"/>
      <c r="P178" s="208">
        <f>O178*H178</f>
        <v>0</v>
      </c>
      <c r="Q178" s="208">
        <v>2.0480000000000002E-2</v>
      </c>
      <c r="R178" s="208">
        <f>Q178*H178</f>
        <v>0.17203200000000002</v>
      </c>
      <c r="S178" s="208">
        <v>0</v>
      </c>
      <c r="T178" s="209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0" t="s">
        <v>134</v>
      </c>
      <c r="AT178" s="210" t="s">
        <v>129</v>
      </c>
      <c r="AU178" s="210" t="s">
        <v>83</v>
      </c>
      <c r="AY178" s="17" t="s">
        <v>126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7" t="s">
        <v>81</v>
      </c>
      <c r="BK178" s="211">
        <f>ROUND(I178*H178,2)</f>
        <v>0</v>
      </c>
      <c r="BL178" s="17" t="s">
        <v>134</v>
      </c>
      <c r="BM178" s="210" t="s">
        <v>188</v>
      </c>
    </row>
    <row r="179" spans="1:65" s="13" customFormat="1" ht="11.25">
      <c r="B179" s="212"/>
      <c r="C179" s="213"/>
      <c r="D179" s="214" t="s">
        <v>136</v>
      </c>
      <c r="E179" s="215" t="s">
        <v>1</v>
      </c>
      <c r="F179" s="216" t="s">
        <v>189</v>
      </c>
      <c r="G179" s="213"/>
      <c r="H179" s="217">
        <v>3.6</v>
      </c>
      <c r="I179" s="218"/>
      <c r="J179" s="213"/>
      <c r="K179" s="213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136</v>
      </c>
      <c r="AU179" s="223" t="s">
        <v>83</v>
      </c>
      <c r="AV179" s="13" t="s">
        <v>83</v>
      </c>
      <c r="AW179" s="13" t="s">
        <v>30</v>
      </c>
      <c r="AX179" s="13" t="s">
        <v>73</v>
      </c>
      <c r="AY179" s="223" t="s">
        <v>126</v>
      </c>
    </row>
    <row r="180" spans="1:65" s="13" customFormat="1" ht="11.25">
      <c r="B180" s="212"/>
      <c r="C180" s="213"/>
      <c r="D180" s="214" t="s">
        <v>136</v>
      </c>
      <c r="E180" s="215" t="s">
        <v>1</v>
      </c>
      <c r="F180" s="216" t="s">
        <v>189</v>
      </c>
      <c r="G180" s="213"/>
      <c r="H180" s="217">
        <v>3.6</v>
      </c>
      <c r="I180" s="218"/>
      <c r="J180" s="213"/>
      <c r="K180" s="213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136</v>
      </c>
      <c r="AU180" s="223" t="s">
        <v>83</v>
      </c>
      <c r="AV180" s="13" t="s">
        <v>83</v>
      </c>
      <c r="AW180" s="13" t="s">
        <v>30</v>
      </c>
      <c r="AX180" s="13" t="s">
        <v>73</v>
      </c>
      <c r="AY180" s="223" t="s">
        <v>126</v>
      </c>
    </row>
    <row r="181" spans="1:65" s="13" customFormat="1" ht="11.25">
      <c r="B181" s="212"/>
      <c r="C181" s="213"/>
      <c r="D181" s="214" t="s">
        <v>136</v>
      </c>
      <c r="E181" s="215" t="s">
        <v>1</v>
      </c>
      <c r="F181" s="216" t="s">
        <v>190</v>
      </c>
      <c r="G181" s="213"/>
      <c r="H181" s="217">
        <v>1.2</v>
      </c>
      <c r="I181" s="218"/>
      <c r="J181" s="213"/>
      <c r="K181" s="213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136</v>
      </c>
      <c r="AU181" s="223" t="s">
        <v>83</v>
      </c>
      <c r="AV181" s="13" t="s">
        <v>83</v>
      </c>
      <c r="AW181" s="13" t="s">
        <v>30</v>
      </c>
      <c r="AX181" s="13" t="s">
        <v>73</v>
      </c>
      <c r="AY181" s="223" t="s">
        <v>126</v>
      </c>
    </row>
    <row r="182" spans="1:65" s="14" customFormat="1" ht="11.25">
      <c r="B182" s="224"/>
      <c r="C182" s="225"/>
      <c r="D182" s="214" t="s">
        <v>136</v>
      </c>
      <c r="E182" s="226" t="s">
        <v>1</v>
      </c>
      <c r="F182" s="227" t="s">
        <v>137</v>
      </c>
      <c r="G182" s="225"/>
      <c r="H182" s="228">
        <v>8.4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AT182" s="234" t="s">
        <v>136</v>
      </c>
      <c r="AU182" s="234" t="s">
        <v>83</v>
      </c>
      <c r="AV182" s="14" t="s">
        <v>134</v>
      </c>
      <c r="AW182" s="14" t="s">
        <v>30</v>
      </c>
      <c r="AX182" s="14" t="s">
        <v>81</v>
      </c>
      <c r="AY182" s="234" t="s">
        <v>126</v>
      </c>
    </row>
    <row r="183" spans="1:65" s="2" customFormat="1" ht="21.75" customHeight="1">
      <c r="A183" s="34"/>
      <c r="B183" s="35"/>
      <c r="C183" s="199" t="s">
        <v>191</v>
      </c>
      <c r="D183" s="199" t="s">
        <v>129</v>
      </c>
      <c r="E183" s="200" t="s">
        <v>192</v>
      </c>
      <c r="F183" s="201" t="s">
        <v>193</v>
      </c>
      <c r="G183" s="202" t="s">
        <v>148</v>
      </c>
      <c r="H183" s="203">
        <v>8.4</v>
      </c>
      <c r="I183" s="204"/>
      <c r="J183" s="205">
        <f>ROUND(I183*H183,2)</f>
        <v>0</v>
      </c>
      <c r="K183" s="201" t="s">
        <v>133</v>
      </c>
      <c r="L183" s="39"/>
      <c r="M183" s="206" t="s">
        <v>1</v>
      </c>
      <c r="N183" s="207" t="s">
        <v>38</v>
      </c>
      <c r="O183" s="71"/>
      <c r="P183" s="208">
        <f>O183*H183</f>
        <v>0</v>
      </c>
      <c r="Q183" s="208">
        <v>7.9000000000000008E-3</v>
      </c>
      <c r="R183" s="208">
        <f>Q183*H183</f>
        <v>6.6360000000000016E-2</v>
      </c>
      <c r="S183" s="208">
        <v>0</v>
      </c>
      <c r="T183" s="209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0" t="s">
        <v>134</v>
      </c>
      <c r="AT183" s="210" t="s">
        <v>129</v>
      </c>
      <c r="AU183" s="210" t="s">
        <v>83</v>
      </c>
      <c r="AY183" s="17" t="s">
        <v>126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7" t="s">
        <v>81</v>
      </c>
      <c r="BK183" s="211">
        <f>ROUND(I183*H183,2)</f>
        <v>0</v>
      </c>
      <c r="BL183" s="17" t="s">
        <v>134</v>
      </c>
      <c r="BM183" s="210" t="s">
        <v>194</v>
      </c>
    </row>
    <row r="184" spans="1:65" s="13" customFormat="1" ht="11.25">
      <c r="B184" s="212"/>
      <c r="C184" s="213"/>
      <c r="D184" s="214" t="s">
        <v>136</v>
      </c>
      <c r="E184" s="215" t="s">
        <v>1</v>
      </c>
      <c r="F184" s="216" t="s">
        <v>189</v>
      </c>
      <c r="G184" s="213"/>
      <c r="H184" s="217">
        <v>3.6</v>
      </c>
      <c r="I184" s="218"/>
      <c r="J184" s="213"/>
      <c r="K184" s="213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136</v>
      </c>
      <c r="AU184" s="223" t="s">
        <v>83</v>
      </c>
      <c r="AV184" s="13" t="s">
        <v>83</v>
      </c>
      <c r="AW184" s="13" t="s">
        <v>30</v>
      </c>
      <c r="AX184" s="13" t="s">
        <v>73</v>
      </c>
      <c r="AY184" s="223" t="s">
        <v>126</v>
      </c>
    </row>
    <row r="185" spans="1:65" s="13" customFormat="1" ht="11.25">
      <c r="B185" s="212"/>
      <c r="C185" s="213"/>
      <c r="D185" s="214" t="s">
        <v>136</v>
      </c>
      <c r="E185" s="215" t="s">
        <v>1</v>
      </c>
      <c r="F185" s="216" t="s">
        <v>189</v>
      </c>
      <c r="G185" s="213"/>
      <c r="H185" s="217">
        <v>3.6</v>
      </c>
      <c r="I185" s="218"/>
      <c r="J185" s="213"/>
      <c r="K185" s="213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136</v>
      </c>
      <c r="AU185" s="223" t="s">
        <v>83</v>
      </c>
      <c r="AV185" s="13" t="s">
        <v>83</v>
      </c>
      <c r="AW185" s="13" t="s">
        <v>30</v>
      </c>
      <c r="AX185" s="13" t="s">
        <v>73</v>
      </c>
      <c r="AY185" s="223" t="s">
        <v>126</v>
      </c>
    </row>
    <row r="186" spans="1:65" s="13" customFormat="1" ht="11.25">
      <c r="B186" s="212"/>
      <c r="C186" s="213"/>
      <c r="D186" s="214" t="s">
        <v>136</v>
      </c>
      <c r="E186" s="215" t="s">
        <v>1</v>
      </c>
      <c r="F186" s="216" t="s">
        <v>190</v>
      </c>
      <c r="G186" s="213"/>
      <c r="H186" s="217">
        <v>1.2</v>
      </c>
      <c r="I186" s="218"/>
      <c r="J186" s="213"/>
      <c r="K186" s="213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136</v>
      </c>
      <c r="AU186" s="223" t="s">
        <v>83</v>
      </c>
      <c r="AV186" s="13" t="s">
        <v>83</v>
      </c>
      <c r="AW186" s="13" t="s">
        <v>30</v>
      </c>
      <c r="AX186" s="13" t="s">
        <v>73</v>
      </c>
      <c r="AY186" s="223" t="s">
        <v>126</v>
      </c>
    </row>
    <row r="187" spans="1:65" s="14" customFormat="1" ht="11.25">
      <c r="B187" s="224"/>
      <c r="C187" s="225"/>
      <c r="D187" s="214" t="s">
        <v>136</v>
      </c>
      <c r="E187" s="226" t="s">
        <v>1</v>
      </c>
      <c r="F187" s="227" t="s">
        <v>137</v>
      </c>
      <c r="G187" s="225"/>
      <c r="H187" s="228">
        <v>8.4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AT187" s="234" t="s">
        <v>136</v>
      </c>
      <c r="AU187" s="234" t="s">
        <v>83</v>
      </c>
      <c r="AV187" s="14" t="s">
        <v>134</v>
      </c>
      <c r="AW187" s="14" t="s">
        <v>30</v>
      </c>
      <c r="AX187" s="14" t="s">
        <v>81</v>
      </c>
      <c r="AY187" s="234" t="s">
        <v>126</v>
      </c>
    </row>
    <row r="188" spans="1:65" s="2" customFormat="1" ht="21.75" customHeight="1">
      <c r="A188" s="34"/>
      <c r="B188" s="35"/>
      <c r="C188" s="199" t="s">
        <v>195</v>
      </c>
      <c r="D188" s="199" t="s">
        <v>129</v>
      </c>
      <c r="E188" s="200" t="s">
        <v>196</v>
      </c>
      <c r="F188" s="201" t="s">
        <v>197</v>
      </c>
      <c r="G188" s="202" t="s">
        <v>148</v>
      </c>
      <c r="H188" s="203">
        <v>437.43900000000002</v>
      </c>
      <c r="I188" s="204"/>
      <c r="J188" s="205">
        <f>ROUND(I188*H188,2)</f>
        <v>0</v>
      </c>
      <c r="K188" s="201" t="s">
        <v>133</v>
      </c>
      <c r="L188" s="39"/>
      <c r="M188" s="206" t="s">
        <v>1</v>
      </c>
      <c r="N188" s="207" t="s">
        <v>38</v>
      </c>
      <c r="O188" s="71"/>
      <c r="P188" s="208">
        <f>O188*H188</f>
        <v>0</v>
      </c>
      <c r="Q188" s="208">
        <v>4.3800000000000002E-3</v>
      </c>
      <c r="R188" s="208">
        <f>Q188*H188</f>
        <v>1.9159828200000002</v>
      </c>
      <c r="S188" s="208">
        <v>0</v>
      </c>
      <c r="T188" s="209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0" t="s">
        <v>134</v>
      </c>
      <c r="AT188" s="210" t="s">
        <v>129</v>
      </c>
      <c r="AU188" s="210" t="s">
        <v>83</v>
      </c>
      <c r="AY188" s="17" t="s">
        <v>126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7" t="s">
        <v>81</v>
      </c>
      <c r="BK188" s="211">
        <f>ROUND(I188*H188,2)</f>
        <v>0</v>
      </c>
      <c r="BL188" s="17" t="s">
        <v>134</v>
      </c>
      <c r="BM188" s="210" t="s">
        <v>198</v>
      </c>
    </row>
    <row r="189" spans="1:65" s="13" customFormat="1" ht="11.25">
      <c r="B189" s="212"/>
      <c r="C189" s="213"/>
      <c r="D189" s="214" t="s">
        <v>136</v>
      </c>
      <c r="E189" s="215" t="s">
        <v>1</v>
      </c>
      <c r="F189" s="216" t="s">
        <v>199</v>
      </c>
      <c r="G189" s="213"/>
      <c r="H189" s="217">
        <v>52.747999999999998</v>
      </c>
      <c r="I189" s="218"/>
      <c r="J189" s="213"/>
      <c r="K189" s="213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136</v>
      </c>
      <c r="AU189" s="223" t="s">
        <v>83</v>
      </c>
      <c r="AV189" s="13" t="s">
        <v>83</v>
      </c>
      <c r="AW189" s="13" t="s">
        <v>30</v>
      </c>
      <c r="AX189" s="13" t="s">
        <v>73</v>
      </c>
      <c r="AY189" s="223" t="s">
        <v>126</v>
      </c>
    </row>
    <row r="190" spans="1:65" s="13" customFormat="1" ht="11.25">
      <c r="B190" s="212"/>
      <c r="C190" s="213"/>
      <c r="D190" s="214" t="s">
        <v>136</v>
      </c>
      <c r="E190" s="215" t="s">
        <v>1</v>
      </c>
      <c r="F190" s="216" t="s">
        <v>200</v>
      </c>
      <c r="G190" s="213"/>
      <c r="H190" s="217">
        <v>152.88</v>
      </c>
      <c r="I190" s="218"/>
      <c r="J190" s="213"/>
      <c r="K190" s="213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136</v>
      </c>
      <c r="AU190" s="223" t="s">
        <v>83</v>
      </c>
      <c r="AV190" s="13" t="s">
        <v>83</v>
      </c>
      <c r="AW190" s="13" t="s">
        <v>30</v>
      </c>
      <c r="AX190" s="13" t="s">
        <v>73</v>
      </c>
      <c r="AY190" s="223" t="s">
        <v>126</v>
      </c>
    </row>
    <row r="191" spans="1:65" s="13" customFormat="1" ht="11.25">
      <c r="B191" s="212"/>
      <c r="C191" s="213"/>
      <c r="D191" s="214" t="s">
        <v>136</v>
      </c>
      <c r="E191" s="215" t="s">
        <v>1</v>
      </c>
      <c r="F191" s="216" t="s">
        <v>201</v>
      </c>
      <c r="G191" s="213"/>
      <c r="H191" s="217">
        <v>59.898000000000003</v>
      </c>
      <c r="I191" s="218"/>
      <c r="J191" s="213"/>
      <c r="K191" s="213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136</v>
      </c>
      <c r="AU191" s="223" t="s">
        <v>83</v>
      </c>
      <c r="AV191" s="13" t="s">
        <v>83</v>
      </c>
      <c r="AW191" s="13" t="s">
        <v>30</v>
      </c>
      <c r="AX191" s="13" t="s">
        <v>73</v>
      </c>
      <c r="AY191" s="223" t="s">
        <v>126</v>
      </c>
    </row>
    <row r="192" spans="1:65" s="13" customFormat="1" ht="11.25">
      <c r="B192" s="212"/>
      <c r="C192" s="213"/>
      <c r="D192" s="214" t="s">
        <v>136</v>
      </c>
      <c r="E192" s="215" t="s">
        <v>1</v>
      </c>
      <c r="F192" s="216" t="s">
        <v>202</v>
      </c>
      <c r="G192" s="213"/>
      <c r="H192" s="217">
        <v>-8.5719999999999992</v>
      </c>
      <c r="I192" s="218"/>
      <c r="J192" s="213"/>
      <c r="K192" s="213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136</v>
      </c>
      <c r="AU192" s="223" t="s">
        <v>83</v>
      </c>
      <c r="AV192" s="13" t="s">
        <v>83</v>
      </c>
      <c r="AW192" s="13" t="s">
        <v>30</v>
      </c>
      <c r="AX192" s="13" t="s">
        <v>73</v>
      </c>
      <c r="AY192" s="223" t="s">
        <v>126</v>
      </c>
    </row>
    <row r="193" spans="1:65" s="15" customFormat="1" ht="11.25">
      <c r="B193" s="245"/>
      <c r="C193" s="246"/>
      <c r="D193" s="214" t="s">
        <v>136</v>
      </c>
      <c r="E193" s="247" t="s">
        <v>1</v>
      </c>
      <c r="F193" s="248" t="s">
        <v>159</v>
      </c>
      <c r="G193" s="246"/>
      <c r="H193" s="249">
        <v>256.95400000000001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AT193" s="255" t="s">
        <v>136</v>
      </c>
      <c r="AU193" s="255" t="s">
        <v>83</v>
      </c>
      <c r="AV193" s="15" t="s">
        <v>127</v>
      </c>
      <c r="AW193" s="15" t="s">
        <v>30</v>
      </c>
      <c r="AX193" s="15" t="s">
        <v>73</v>
      </c>
      <c r="AY193" s="255" t="s">
        <v>126</v>
      </c>
    </row>
    <row r="194" spans="1:65" s="13" customFormat="1" ht="11.25">
      <c r="B194" s="212"/>
      <c r="C194" s="213"/>
      <c r="D194" s="214" t="s">
        <v>136</v>
      </c>
      <c r="E194" s="215" t="s">
        <v>1</v>
      </c>
      <c r="F194" s="216" t="s">
        <v>203</v>
      </c>
      <c r="G194" s="213"/>
      <c r="H194" s="217">
        <v>32.5</v>
      </c>
      <c r="I194" s="218"/>
      <c r="J194" s="213"/>
      <c r="K194" s="213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136</v>
      </c>
      <c r="AU194" s="223" t="s">
        <v>83</v>
      </c>
      <c r="AV194" s="13" t="s">
        <v>83</v>
      </c>
      <c r="AW194" s="13" t="s">
        <v>30</v>
      </c>
      <c r="AX194" s="13" t="s">
        <v>73</v>
      </c>
      <c r="AY194" s="223" t="s">
        <v>126</v>
      </c>
    </row>
    <row r="195" spans="1:65" s="15" customFormat="1" ht="11.25">
      <c r="B195" s="245"/>
      <c r="C195" s="246"/>
      <c r="D195" s="214" t="s">
        <v>136</v>
      </c>
      <c r="E195" s="247" t="s">
        <v>1</v>
      </c>
      <c r="F195" s="248" t="s">
        <v>159</v>
      </c>
      <c r="G195" s="246"/>
      <c r="H195" s="249">
        <v>32.5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AT195" s="255" t="s">
        <v>136</v>
      </c>
      <c r="AU195" s="255" t="s">
        <v>83</v>
      </c>
      <c r="AV195" s="15" t="s">
        <v>127</v>
      </c>
      <c r="AW195" s="15" t="s">
        <v>30</v>
      </c>
      <c r="AX195" s="15" t="s">
        <v>73</v>
      </c>
      <c r="AY195" s="255" t="s">
        <v>126</v>
      </c>
    </row>
    <row r="196" spans="1:65" s="13" customFormat="1" ht="11.25">
      <c r="B196" s="212"/>
      <c r="C196" s="213"/>
      <c r="D196" s="214" t="s">
        <v>136</v>
      </c>
      <c r="E196" s="215" t="s">
        <v>1</v>
      </c>
      <c r="F196" s="216" t="s">
        <v>204</v>
      </c>
      <c r="G196" s="213"/>
      <c r="H196" s="217">
        <v>147.98500000000001</v>
      </c>
      <c r="I196" s="218"/>
      <c r="J196" s="213"/>
      <c r="K196" s="213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136</v>
      </c>
      <c r="AU196" s="223" t="s">
        <v>83</v>
      </c>
      <c r="AV196" s="13" t="s">
        <v>83</v>
      </c>
      <c r="AW196" s="13" t="s">
        <v>30</v>
      </c>
      <c r="AX196" s="13" t="s">
        <v>73</v>
      </c>
      <c r="AY196" s="223" t="s">
        <v>126</v>
      </c>
    </row>
    <row r="197" spans="1:65" s="15" customFormat="1" ht="11.25">
      <c r="B197" s="245"/>
      <c r="C197" s="246"/>
      <c r="D197" s="214" t="s">
        <v>136</v>
      </c>
      <c r="E197" s="247" t="s">
        <v>1</v>
      </c>
      <c r="F197" s="248" t="s">
        <v>159</v>
      </c>
      <c r="G197" s="246"/>
      <c r="H197" s="249">
        <v>147.98500000000001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AT197" s="255" t="s">
        <v>136</v>
      </c>
      <c r="AU197" s="255" t="s">
        <v>83</v>
      </c>
      <c r="AV197" s="15" t="s">
        <v>127</v>
      </c>
      <c r="AW197" s="15" t="s">
        <v>30</v>
      </c>
      <c r="AX197" s="15" t="s">
        <v>73</v>
      </c>
      <c r="AY197" s="255" t="s">
        <v>126</v>
      </c>
    </row>
    <row r="198" spans="1:65" s="14" customFormat="1" ht="11.25">
      <c r="B198" s="224"/>
      <c r="C198" s="225"/>
      <c r="D198" s="214" t="s">
        <v>136</v>
      </c>
      <c r="E198" s="226" t="s">
        <v>1</v>
      </c>
      <c r="F198" s="227" t="s">
        <v>137</v>
      </c>
      <c r="G198" s="225"/>
      <c r="H198" s="228">
        <v>437.43900000000002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AT198" s="234" t="s">
        <v>136</v>
      </c>
      <c r="AU198" s="234" t="s">
        <v>83</v>
      </c>
      <c r="AV198" s="14" t="s">
        <v>134</v>
      </c>
      <c r="AW198" s="14" t="s">
        <v>30</v>
      </c>
      <c r="AX198" s="14" t="s">
        <v>81</v>
      </c>
      <c r="AY198" s="234" t="s">
        <v>126</v>
      </c>
    </row>
    <row r="199" spans="1:65" s="2" customFormat="1" ht="21.75" customHeight="1">
      <c r="A199" s="34"/>
      <c r="B199" s="35"/>
      <c r="C199" s="199" t="s">
        <v>205</v>
      </c>
      <c r="D199" s="199" t="s">
        <v>129</v>
      </c>
      <c r="E199" s="200" t="s">
        <v>206</v>
      </c>
      <c r="F199" s="201" t="s">
        <v>207</v>
      </c>
      <c r="G199" s="202" t="s">
        <v>148</v>
      </c>
      <c r="H199" s="203">
        <v>538.92499999999995</v>
      </c>
      <c r="I199" s="204"/>
      <c r="J199" s="205">
        <f>ROUND(I199*H199,2)</f>
        <v>0</v>
      </c>
      <c r="K199" s="201" t="s">
        <v>133</v>
      </c>
      <c r="L199" s="39"/>
      <c r="M199" s="206" t="s">
        <v>1</v>
      </c>
      <c r="N199" s="207" t="s">
        <v>38</v>
      </c>
      <c r="O199" s="71"/>
      <c r="P199" s="208">
        <f>O199*H199</f>
        <v>0</v>
      </c>
      <c r="Q199" s="208">
        <v>3.0000000000000001E-3</v>
      </c>
      <c r="R199" s="208">
        <f>Q199*H199</f>
        <v>1.6167749999999999</v>
      </c>
      <c r="S199" s="208">
        <v>0</v>
      </c>
      <c r="T199" s="209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0" t="s">
        <v>134</v>
      </c>
      <c r="AT199" s="210" t="s">
        <v>129</v>
      </c>
      <c r="AU199" s="210" t="s">
        <v>83</v>
      </c>
      <c r="AY199" s="17" t="s">
        <v>126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7" t="s">
        <v>81</v>
      </c>
      <c r="BK199" s="211">
        <f>ROUND(I199*H199,2)</f>
        <v>0</v>
      </c>
      <c r="BL199" s="17" t="s">
        <v>134</v>
      </c>
      <c r="BM199" s="210" t="s">
        <v>208</v>
      </c>
    </row>
    <row r="200" spans="1:65" s="13" customFormat="1" ht="11.25">
      <c r="B200" s="212"/>
      <c r="C200" s="213"/>
      <c r="D200" s="214" t="s">
        <v>136</v>
      </c>
      <c r="E200" s="215" t="s">
        <v>1</v>
      </c>
      <c r="F200" s="216" t="s">
        <v>180</v>
      </c>
      <c r="G200" s="213"/>
      <c r="H200" s="217">
        <v>101.9</v>
      </c>
      <c r="I200" s="218"/>
      <c r="J200" s="213"/>
      <c r="K200" s="213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136</v>
      </c>
      <c r="AU200" s="223" t="s">
        <v>83</v>
      </c>
      <c r="AV200" s="13" t="s">
        <v>83</v>
      </c>
      <c r="AW200" s="13" t="s">
        <v>30</v>
      </c>
      <c r="AX200" s="13" t="s">
        <v>73</v>
      </c>
      <c r="AY200" s="223" t="s">
        <v>126</v>
      </c>
    </row>
    <row r="201" spans="1:65" s="13" customFormat="1" ht="11.25">
      <c r="B201" s="212"/>
      <c r="C201" s="213"/>
      <c r="D201" s="214" t="s">
        <v>136</v>
      </c>
      <c r="E201" s="215" t="s">
        <v>1</v>
      </c>
      <c r="F201" s="216" t="s">
        <v>203</v>
      </c>
      <c r="G201" s="213"/>
      <c r="H201" s="217">
        <v>32.5</v>
      </c>
      <c r="I201" s="218"/>
      <c r="J201" s="213"/>
      <c r="K201" s="213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136</v>
      </c>
      <c r="AU201" s="223" t="s">
        <v>83</v>
      </c>
      <c r="AV201" s="13" t="s">
        <v>83</v>
      </c>
      <c r="AW201" s="13" t="s">
        <v>30</v>
      </c>
      <c r="AX201" s="13" t="s">
        <v>73</v>
      </c>
      <c r="AY201" s="223" t="s">
        <v>126</v>
      </c>
    </row>
    <row r="202" spans="1:65" s="13" customFormat="1" ht="11.25">
      <c r="B202" s="212"/>
      <c r="C202" s="213"/>
      <c r="D202" s="214" t="s">
        <v>136</v>
      </c>
      <c r="E202" s="215" t="s">
        <v>1</v>
      </c>
      <c r="F202" s="216" t="s">
        <v>183</v>
      </c>
      <c r="G202" s="213"/>
      <c r="H202" s="217">
        <v>256.54000000000002</v>
      </c>
      <c r="I202" s="218"/>
      <c r="J202" s="213"/>
      <c r="K202" s="213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136</v>
      </c>
      <c r="AU202" s="223" t="s">
        <v>83</v>
      </c>
      <c r="AV202" s="13" t="s">
        <v>83</v>
      </c>
      <c r="AW202" s="13" t="s">
        <v>30</v>
      </c>
      <c r="AX202" s="13" t="s">
        <v>73</v>
      </c>
      <c r="AY202" s="223" t="s">
        <v>126</v>
      </c>
    </row>
    <row r="203" spans="1:65" s="13" customFormat="1" ht="11.25">
      <c r="B203" s="212"/>
      <c r="C203" s="213"/>
      <c r="D203" s="214" t="s">
        <v>136</v>
      </c>
      <c r="E203" s="215" t="s">
        <v>1</v>
      </c>
      <c r="F203" s="216" t="s">
        <v>204</v>
      </c>
      <c r="G203" s="213"/>
      <c r="H203" s="217">
        <v>147.98500000000001</v>
      </c>
      <c r="I203" s="218"/>
      <c r="J203" s="213"/>
      <c r="K203" s="213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136</v>
      </c>
      <c r="AU203" s="223" t="s">
        <v>83</v>
      </c>
      <c r="AV203" s="13" t="s">
        <v>83</v>
      </c>
      <c r="AW203" s="13" t="s">
        <v>30</v>
      </c>
      <c r="AX203" s="13" t="s">
        <v>73</v>
      </c>
      <c r="AY203" s="223" t="s">
        <v>126</v>
      </c>
    </row>
    <row r="204" spans="1:65" s="14" customFormat="1" ht="11.25">
      <c r="B204" s="224"/>
      <c r="C204" s="225"/>
      <c r="D204" s="214" t="s">
        <v>136</v>
      </c>
      <c r="E204" s="226" t="s">
        <v>1</v>
      </c>
      <c r="F204" s="227" t="s">
        <v>137</v>
      </c>
      <c r="G204" s="225"/>
      <c r="H204" s="228">
        <v>538.92499999999995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AT204" s="234" t="s">
        <v>136</v>
      </c>
      <c r="AU204" s="234" t="s">
        <v>83</v>
      </c>
      <c r="AV204" s="14" t="s">
        <v>134</v>
      </c>
      <c r="AW204" s="14" t="s">
        <v>30</v>
      </c>
      <c r="AX204" s="14" t="s">
        <v>81</v>
      </c>
      <c r="AY204" s="234" t="s">
        <v>126</v>
      </c>
    </row>
    <row r="205" spans="1:65" s="2" customFormat="1" ht="21.75" customHeight="1">
      <c r="A205" s="34"/>
      <c r="B205" s="35"/>
      <c r="C205" s="199" t="s">
        <v>209</v>
      </c>
      <c r="D205" s="199" t="s">
        <v>129</v>
      </c>
      <c r="E205" s="200" t="s">
        <v>210</v>
      </c>
      <c r="F205" s="201" t="s">
        <v>211</v>
      </c>
      <c r="G205" s="202" t="s">
        <v>148</v>
      </c>
      <c r="H205" s="203">
        <v>38.155999999999999</v>
      </c>
      <c r="I205" s="204"/>
      <c r="J205" s="205">
        <f>ROUND(I205*H205,2)</f>
        <v>0</v>
      </c>
      <c r="K205" s="201" t="s">
        <v>133</v>
      </c>
      <c r="L205" s="39"/>
      <c r="M205" s="206" t="s">
        <v>1</v>
      </c>
      <c r="N205" s="207" t="s">
        <v>38</v>
      </c>
      <c r="O205" s="71"/>
      <c r="P205" s="208">
        <f>O205*H205</f>
        <v>0</v>
      </c>
      <c r="Q205" s="208">
        <v>4.4099999999999999E-3</v>
      </c>
      <c r="R205" s="208">
        <f>Q205*H205</f>
        <v>0.16826795999999999</v>
      </c>
      <c r="S205" s="208">
        <v>0</v>
      </c>
      <c r="T205" s="209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0" t="s">
        <v>134</v>
      </c>
      <c r="AT205" s="210" t="s">
        <v>129</v>
      </c>
      <c r="AU205" s="210" t="s">
        <v>83</v>
      </c>
      <c r="AY205" s="17" t="s">
        <v>126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7" t="s">
        <v>81</v>
      </c>
      <c r="BK205" s="211">
        <f>ROUND(I205*H205,2)</f>
        <v>0</v>
      </c>
      <c r="BL205" s="17" t="s">
        <v>134</v>
      </c>
      <c r="BM205" s="210" t="s">
        <v>212</v>
      </c>
    </row>
    <row r="206" spans="1:65" s="13" customFormat="1" ht="11.25">
      <c r="B206" s="212"/>
      <c r="C206" s="213"/>
      <c r="D206" s="214" t="s">
        <v>136</v>
      </c>
      <c r="E206" s="215" t="s">
        <v>1</v>
      </c>
      <c r="F206" s="216" t="s">
        <v>213</v>
      </c>
      <c r="G206" s="213"/>
      <c r="H206" s="217">
        <v>6.0129999999999999</v>
      </c>
      <c r="I206" s="218"/>
      <c r="J206" s="213"/>
      <c r="K206" s="213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136</v>
      </c>
      <c r="AU206" s="223" t="s">
        <v>83</v>
      </c>
      <c r="AV206" s="13" t="s">
        <v>83</v>
      </c>
      <c r="AW206" s="13" t="s">
        <v>30</v>
      </c>
      <c r="AX206" s="13" t="s">
        <v>73</v>
      </c>
      <c r="AY206" s="223" t="s">
        <v>126</v>
      </c>
    </row>
    <row r="207" spans="1:65" s="13" customFormat="1" ht="11.25">
      <c r="B207" s="212"/>
      <c r="C207" s="213"/>
      <c r="D207" s="214" t="s">
        <v>136</v>
      </c>
      <c r="E207" s="215" t="s">
        <v>1</v>
      </c>
      <c r="F207" s="216" t="s">
        <v>214</v>
      </c>
      <c r="G207" s="213"/>
      <c r="H207" s="217">
        <v>14.105</v>
      </c>
      <c r="I207" s="218"/>
      <c r="J207" s="213"/>
      <c r="K207" s="213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136</v>
      </c>
      <c r="AU207" s="223" t="s">
        <v>83</v>
      </c>
      <c r="AV207" s="13" t="s">
        <v>83</v>
      </c>
      <c r="AW207" s="13" t="s">
        <v>30</v>
      </c>
      <c r="AX207" s="13" t="s">
        <v>73</v>
      </c>
      <c r="AY207" s="223" t="s">
        <v>126</v>
      </c>
    </row>
    <row r="208" spans="1:65" s="13" customFormat="1" ht="11.25">
      <c r="B208" s="212"/>
      <c r="C208" s="213"/>
      <c r="D208" s="214" t="s">
        <v>136</v>
      </c>
      <c r="E208" s="215" t="s">
        <v>1</v>
      </c>
      <c r="F208" s="216" t="s">
        <v>215</v>
      </c>
      <c r="G208" s="213"/>
      <c r="H208" s="217">
        <v>18.038</v>
      </c>
      <c r="I208" s="218"/>
      <c r="J208" s="213"/>
      <c r="K208" s="213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136</v>
      </c>
      <c r="AU208" s="223" t="s">
        <v>83</v>
      </c>
      <c r="AV208" s="13" t="s">
        <v>83</v>
      </c>
      <c r="AW208" s="13" t="s">
        <v>30</v>
      </c>
      <c r="AX208" s="13" t="s">
        <v>73</v>
      </c>
      <c r="AY208" s="223" t="s">
        <v>126</v>
      </c>
    </row>
    <row r="209" spans="1:65" s="14" customFormat="1" ht="11.25">
      <c r="B209" s="224"/>
      <c r="C209" s="225"/>
      <c r="D209" s="214" t="s">
        <v>136</v>
      </c>
      <c r="E209" s="226" t="s">
        <v>1</v>
      </c>
      <c r="F209" s="227" t="s">
        <v>137</v>
      </c>
      <c r="G209" s="225"/>
      <c r="H209" s="228">
        <v>38.155999999999999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136</v>
      </c>
      <c r="AU209" s="234" t="s">
        <v>83</v>
      </c>
      <c r="AV209" s="14" t="s">
        <v>134</v>
      </c>
      <c r="AW209" s="14" t="s">
        <v>30</v>
      </c>
      <c r="AX209" s="14" t="s">
        <v>81</v>
      </c>
      <c r="AY209" s="234" t="s">
        <v>126</v>
      </c>
    </row>
    <row r="210" spans="1:65" s="2" customFormat="1" ht="21.75" customHeight="1">
      <c r="A210" s="34"/>
      <c r="B210" s="35"/>
      <c r="C210" s="199" t="s">
        <v>8</v>
      </c>
      <c r="D210" s="199" t="s">
        <v>129</v>
      </c>
      <c r="E210" s="200" t="s">
        <v>216</v>
      </c>
      <c r="F210" s="201" t="s">
        <v>217</v>
      </c>
      <c r="G210" s="202" t="s">
        <v>148</v>
      </c>
      <c r="H210" s="203">
        <v>38.155999999999999</v>
      </c>
      <c r="I210" s="204"/>
      <c r="J210" s="205">
        <f>ROUND(I210*H210,2)</f>
        <v>0</v>
      </c>
      <c r="K210" s="201" t="s">
        <v>133</v>
      </c>
      <c r="L210" s="39"/>
      <c r="M210" s="206" t="s">
        <v>1</v>
      </c>
      <c r="N210" s="207" t="s">
        <v>38</v>
      </c>
      <c r="O210" s="71"/>
      <c r="P210" s="208">
        <f>O210*H210</f>
        <v>0</v>
      </c>
      <c r="Q210" s="208">
        <v>3.0000000000000001E-3</v>
      </c>
      <c r="R210" s="208">
        <f>Q210*H210</f>
        <v>0.114468</v>
      </c>
      <c r="S210" s="208">
        <v>0</v>
      </c>
      <c r="T210" s="209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0" t="s">
        <v>134</v>
      </c>
      <c r="AT210" s="210" t="s">
        <v>129</v>
      </c>
      <c r="AU210" s="210" t="s">
        <v>83</v>
      </c>
      <c r="AY210" s="17" t="s">
        <v>126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7" t="s">
        <v>81</v>
      </c>
      <c r="BK210" s="211">
        <f>ROUND(I210*H210,2)</f>
        <v>0</v>
      </c>
      <c r="BL210" s="17" t="s">
        <v>134</v>
      </c>
      <c r="BM210" s="210" t="s">
        <v>218</v>
      </c>
    </row>
    <row r="211" spans="1:65" s="13" customFormat="1" ht="11.25">
      <c r="B211" s="212"/>
      <c r="C211" s="213"/>
      <c r="D211" s="214" t="s">
        <v>136</v>
      </c>
      <c r="E211" s="215" t="s">
        <v>1</v>
      </c>
      <c r="F211" s="216" t="s">
        <v>219</v>
      </c>
      <c r="G211" s="213"/>
      <c r="H211" s="217">
        <v>38.155999999999999</v>
      </c>
      <c r="I211" s="218"/>
      <c r="J211" s="213"/>
      <c r="K211" s="213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136</v>
      </c>
      <c r="AU211" s="223" t="s">
        <v>83</v>
      </c>
      <c r="AV211" s="13" t="s">
        <v>83</v>
      </c>
      <c r="AW211" s="13" t="s">
        <v>30</v>
      </c>
      <c r="AX211" s="13" t="s">
        <v>73</v>
      </c>
      <c r="AY211" s="223" t="s">
        <v>126</v>
      </c>
    </row>
    <row r="212" spans="1:65" s="14" customFormat="1" ht="11.25">
      <c r="B212" s="224"/>
      <c r="C212" s="225"/>
      <c r="D212" s="214" t="s">
        <v>136</v>
      </c>
      <c r="E212" s="226" t="s">
        <v>1</v>
      </c>
      <c r="F212" s="227" t="s">
        <v>137</v>
      </c>
      <c r="G212" s="225"/>
      <c r="H212" s="228">
        <v>38.155999999999999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AT212" s="234" t="s">
        <v>136</v>
      </c>
      <c r="AU212" s="234" t="s">
        <v>83</v>
      </c>
      <c r="AV212" s="14" t="s">
        <v>134</v>
      </c>
      <c r="AW212" s="14" t="s">
        <v>30</v>
      </c>
      <c r="AX212" s="14" t="s">
        <v>81</v>
      </c>
      <c r="AY212" s="234" t="s">
        <v>126</v>
      </c>
    </row>
    <row r="213" spans="1:65" s="2" customFormat="1" ht="21.75" customHeight="1">
      <c r="A213" s="34"/>
      <c r="B213" s="35"/>
      <c r="C213" s="199" t="s">
        <v>220</v>
      </c>
      <c r="D213" s="199" t="s">
        <v>129</v>
      </c>
      <c r="E213" s="200" t="s">
        <v>221</v>
      </c>
      <c r="F213" s="201" t="s">
        <v>222</v>
      </c>
      <c r="G213" s="202" t="s">
        <v>148</v>
      </c>
      <c r="H213" s="203">
        <v>61.192999999999998</v>
      </c>
      <c r="I213" s="204"/>
      <c r="J213" s="205">
        <f>ROUND(I213*H213,2)</f>
        <v>0</v>
      </c>
      <c r="K213" s="201" t="s">
        <v>133</v>
      </c>
      <c r="L213" s="39"/>
      <c r="M213" s="206" t="s">
        <v>1</v>
      </c>
      <c r="N213" s="207" t="s">
        <v>38</v>
      </c>
      <c r="O213" s="71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9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0" t="s">
        <v>134</v>
      </c>
      <c r="AT213" s="210" t="s">
        <v>129</v>
      </c>
      <c r="AU213" s="210" t="s">
        <v>83</v>
      </c>
      <c r="AY213" s="17" t="s">
        <v>126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7" t="s">
        <v>81</v>
      </c>
      <c r="BK213" s="211">
        <f>ROUND(I213*H213,2)</f>
        <v>0</v>
      </c>
      <c r="BL213" s="17" t="s">
        <v>134</v>
      </c>
      <c r="BM213" s="210" t="s">
        <v>223</v>
      </c>
    </row>
    <row r="214" spans="1:65" s="13" customFormat="1" ht="11.25">
      <c r="B214" s="212"/>
      <c r="C214" s="213"/>
      <c r="D214" s="214" t="s">
        <v>136</v>
      </c>
      <c r="E214" s="215" t="s">
        <v>1</v>
      </c>
      <c r="F214" s="216" t="s">
        <v>224</v>
      </c>
      <c r="G214" s="213"/>
      <c r="H214" s="217">
        <v>61.192999999999998</v>
      </c>
      <c r="I214" s="218"/>
      <c r="J214" s="213"/>
      <c r="K214" s="213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136</v>
      </c>
      <c r="AU214" s="223" t="s">
        <v>83</v>
      </c>
      <c r="AV214" s="13" t="s">
        <v>83</v>
      </c>
      <c r="AW214" s="13" t="s">
        <v>30</v>
      </c>
      <c r="AX214" s="13" t="s">
        <v>73</v>
      </c>
      <c r="AY214" s="223" t="s">
        <v>126</v>
      </c>
    </row>
    <row r="215" spans="1:65" s="14" customFormat="1" ht="11.25">
      <c r="B215" s="224"/>
      <c r="C215" s="225"/>
      <c r="D215" s="214" t="s">
        <v>136</v>
      </c>
      <c r="E215" s="226" t="s">
        <v>1</v>
      </c>
      <c r="F215" s="227" t="s">
        <v>137</v>
      </c>
      <c r="G215" s="225"/>
      <c r="H215" s="228">
        <v>61.192999999999998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AT215" s="234" t="s">
        <v>136</v>
      </c>
      <c r="AU215" s="234" t="s">
        <v>83</v>
      </c>
      <c r="AV215" s="14" t="s">
        <v>134</v>
      </c>
      <c r="AW215" s="14" t="s">
        <v>30</v>
      </c>
      <c r="AX215" s="14" t="s">
        <v>81</v>
      </c>
      <c r="AY215" s="234" t="s">
        <v>126</v>
      </c>
    </row>
    <row r="216" spans="1:65" s="2" customFormat="1" ht="21.75" customHeight="1">
      <c r="A216" s="34"/>
      <c r="B216" s="35"/>
      <c r="C216" s="199" t="s">
        <v>225</v>
      </c>
      <c r="D216" s="199" t="s">
        <v>129</v>
      </c>
      <c r="E216" s="200" t="s">
        <v>226</v>
      </c>
      <c r="F216" s="201" t="s">
        <v>227</v>
      </c>
      <c r="G216" s="202" t="s">
        <v>164</v>
      </c>
      <c r="H216" s="203">
        <v>14.6</v>
      </c>
      <c r="I216" s="204"/>
      <c r="J216" s="205">
        <f>ROUND(I216*H216,2)</f>
        <v>0</v>
      </c>
      <c r="K216" s="201" t="s">
        <v>133</v>
      </c>
      <c r="L216" s="39"/>
      <c r="M216" s="206" t="s">
        <v>1</v>
      </c>
      <c r="N216" s="207" t="s">
        <v>38</v>
      </c>
      <c r="O216" s="71"/>
      <c r="P216" s="208">
        <f>O216*H216</f>
        <v>0</v>
      </c>
      <c r="Q216" s="208">
        <v>1.5E-3</v>
      </c>
      <c r="R216" s="208">
        <f>Q216*H216</f>
        <v>2.1899999999999999E-2</v>
      </c>
      <c r="S216" s="208">
        <v>0</v>
      </c>
      <c r="T216" s="209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0" t="s">
        <v>134</v>
      </c>
      <c r="AT216" s="210" t="s">
        <v>129</v>
      </c>
      <c r="AU216" s="210" t="s">
        <v>83</v>
      </c>
      <c r="AY216" s="17" t="s">
        <v>126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7" t="s">
        <v>81</v>
      </c>
      <c r="BK216" s="211">
        <f>ROUND(I216*H216,2)</f>
        <v>0</v>
      </c>
      <c r="BL216" s="17" t="s">
        <v>134</v>
      </c>
      <c r="BM216" s="210" t="s">
        <v>228</v>
      </c>
    </row>
    <row r="217" spans="1:65" s="13" customFormat="1" ht="11.25">
      <c r="B217" s="212"/>
      <c r="C217" s="213"/>
      <c r="D217" s="214" t="s">
        <v>136</v>
      </c>
      <c r="E217" s="215" t="s">
        <v>1</v>
      </c>
      <c r="F217" s="216" t="s">
        <v>229</v>
      </c>
      <c r="G217" s="213"/>
      <c r="H217" s="217">
        <v>4.8</v>
      </c>
      <c r="I217" s="218"/>
      <c r="J217" s="213"/>
      <c r="K217" s="213"/>
      <c r="L217" s="219"/>
      <c r="M217" s="220"/>
      <c r="N217" s="221"/>
      <c r="O217" s="221"/>
      <c r="P217" s="221"/>
      <c r="Q217" s="221"/>
      <c r="R217" s="221"/>
      <c r="S217" s="221"/>
      <c r="T217" s="222"/>
      <c r="AT217" s="223" t="s">
        <v>136</v>
      </c>
      <c r="AU217" s="223" t="s">
        <v>83</v>
      </c>
      <c r="AV217" s="13" t="s">
        <v>83</v>
      </c>
      <c r="AW217" s="13" t="s">
        <v>30</v>
      </c>
      <c r="AX217" s="13" t="s">
        <v>73</v>
      </c>
      <c r="AY217" s="223" t="s">
        <v>126</v>
      </c>
    </row>
    <row r="218" spans="1:65" s="13" customFormat="1" ht="11.25">
      <c r="B218" s="212"/>
      <c r="C218" s="213"/>
      <c r="D218" s="214" t="s">
        <v>136</v>
      </c>
      <c r="E218" s="215" t="s">
        <v>1</v>
      </c>
      <c r="F218" s="216" t="s">
        <v>230</v>
      </c>
      <c r="G218" s="213"/>
      <c r="H218" s="217">
        <v>4.9000000000000004</v>
      </c>
      <c r="I218" s="218"/>
      <c r="J218" s="213"/>
      <c r="K218" s="213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136</v>
      </c>
      <c r="AU218" s="223" t="s">
        <v>83</v>
      </c>
      <c r="AV218" s="13" t="s">
        <v>83</v>
      </c>
      <c r="AW218" s="13" t="s">
        <v>30</v>
      </c>
      <c r="AX218" s="13" t="s">
        <v>73</v>
      </c>
      <c r="AY218" s="223" t="s">
        <v>126</v>
      </c>
    </row>
    <row r="219" spans="1:65" s="13" customFormat="1" ht="11.25">
      <c r="B219" s="212"/>
      <c r="C219" s="213"/>
      <c r="D219" s="214" t="s">
        <v>136</v>
      </c>
      <c r="E219" s="215" t="s">
        <v>1</v>
      </c>
      <c r="F219" s="216" t="s">
        <v>230</v>
      </c>
      <c r="G219" s="213"/>
      <c r="H219" s="217">
        <v>4.9000000000000004</v>
      </c>
      <c r="I219" s="218"/>
      <c r="J219" s="213"/>
      <c r="K219" s="213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136</v>
      </c>
      <c r="AU219" s="223" t="s">
        <v>83</v>
      </c>
      <c r="AV219" s="13" t="s">
        <v>83</v>
      </c>
      <c r="AW219" s="13" t="s">
        <v>30</v>
      </c>
      <c r="AX219" s="13" t="s">
        <v>73</v>
      </c>
      <c r="AY219" s="223" t="s">
        <v>126</v>
      </c>
    </row>
    <row r="220" spans="1:65" s="14" customFormat="1" ht="11.25">
      <c r="B220" s="224"/>
      <c r="C220" s="225"/>
      <c r="D220" s="214" t="s">
        <v>136</v>
      </c>
      <c r="E220" s="226" t="s">
        <v>1</v>
      </c>
      <c r="F220" s="227" t="s">
        <v>137</v>
      </c>
      <c r="G220" s="225"/>
      <c r="H220" s="228">
        <v>14.6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AT220" s="234" t="s">
        <v>136</v>
      </c>
      <c r="AU220" s="234" t="s">
        <v>83</v>
      </c>
      <c r="AV220" s="14" t="s">
        <v>134</v>
      </c>
      <c r="AW220" s="14" t="s">
        <v>30</v>
      </c>
      <c r="AX220" s="14" t="s">
        <v>81</v>
      </c>
      <c r="AY220" s="234" t="s">
        <v>126</v>
      </c>
    </row>
    <row r="221" spans="1:65" s="2" customFormat="1" ht="21.75" customHeight="1">
      <c r="A221" s="34"/>
      <c r="B221" s="35"/>
      <c r="C221" s="199" t="s">
        <v>231</v>
      </c>
      <c r="D221" s="199" t="s">
        <v>129</v>
      </c>
      <c r="E221" s="200" t="s">
        <v>232</v>
      </c>
      <c r="F221" s="201" t="s">
        <v>233</v>
      </c>
      <c r="G221" s="202" t="s">
        <v>164</v>
      </c>
      <c r="H221" s="203">
        <v>87.75</v>
      </c>
      <c r="I221" s="204"/>
      <c r="J221" s="205">
        <f>ROUND(I221*H221,2)</f>
        <v>0</v>
      </c>
      <c r="K221" s="201" t="s">
        <v>133</v>
      </c>
      <c r="L221" s="39"/>
      <c r="M221" s="206" t="s">
        <v>1</v>
      </c>
      <c r="N221" s="207" t="s">
        <v>38</v>
      </c>
      <c r="O221" s="71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0" t="s">
        <v>134</v>
      </c>
      <c r="AT221" s="210" t="s">
        <v>129</v>
      </c>
      <c r="AU221" s="210" t="s">
        <v>83</v>
      </c>
      <c r="AY221" s="17" t="s">
        <v>126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7" t="s">
        <v>81</v>
      </c>
      <c r="BK221" s="211">
        <f>ROUND(I221*H221,2)</f>
        <v>0</v>
      </c>
      <c r="BL221" s="17" t="s">
        <v>134</v>
      </c>
      <c r="BM221" s="210" t="s">
        <v>234</v>
      </c>
    </row>
    <row r="222" spans="1:65" s="13" customFormat="1" ht="11.25">
      <c r="B222" s="212"/>
      <c r="C222" s="213"/>
      <c r="D222" s="214" t="s">
        <v>136</v>
      </c>
      <c r="E222" s="215" t="s">
        <v>1</v>
      </c>
      <c r="F222" s="216" t="s">
        <v>235</v>
      </c>
      <c r="G222" s="213"/>
      <c r="H222" s="217">
        <v>87.75</v>
      </c>
      <c r="I222" s="218"/>
      <c r="J222" s="213"/>
      <c r="K222" s="213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136</v>
      </c>
      <c r="AU222" s="223" t="s">
        <v>83</v>
      </c>
      <c r="AV222" s="13" t="s">
        <v>83</v>
      </c>
      <c r="AW222" s="13" t="s">
        <v>30</v>
      </c>
      <c r="AX222" s="13" t="s">
        <v>73</v>
      </c>
      <c r="AY222" s="223" t="s">
        <v>126</v>
      </c>
    </row>
    <row r="223" spans="1:65" s="14" customFormat="1" ht="11.25">
      <c r="B223" s="224"/>
      <c r="C223" s="225"/>
      <c r="D223" s="214" t="s">
        <v>136</v>
      </c>
      <c r="E223" s="226" t="s">
        <v>1</v>
      </c>
      <c r="F223" s="227" t="s">
        <v>137</v>
      </c>
      <c r="G223" s="225"/>
      <c r="H223" s="228">
        <v>87.75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AT223" s="234" t="s">
        <v>136</v>
      </c>
      <c r="AU223" s="234" t="s">
        <v>83</v>
      </c>
      <c r="AV223" s="14" t="s">
        <v>134</v>
      </c>
      <c r="AW223" s="14" t="s">
        <v>30</v>
      </c>
      <c r="AX223" s="14" t="s">
        <v>81</v>
      </c>
      <c r="AY223" s="234" t="s">
        <v>126</v>
      </c>
    </row>
    <row r="224" spans="1:65" s="2" customFormat="1" ht="21.75" customHeight="1">
      <c r="A224" s="34"/>
      <c r="B224" s="35"/>
      <c r="C224" s="235" t="s">
        <v>236</v>
      </c>
      <c r="D224" s="235" t="s">
        <v>138</v>
      </c>
      <c r="E224" s="236" t="s">
        <v>237</v>
      </c>
      <c r="F224" s="237" t="s">
        <v>238</v>
      </c>
      <c r="G224" s="238" t="s">
        <v>164</v>
      </c>
      <c r="H224" s="239">
        <v>92.138000000000005</v>
      </c>
      <c r="I224" s="240"/>
      <c r="J224" s="241">
        <f>ROUND(I224*H224,2)</f>
        <v>0</v>
      </c>
      <c r="K224" s="237" t="s">
        <v>133</v>
      </c>
      <c r="L224" s="242"/>
      <c r="M224" s="243" t="s">
        <v>1</v>
      </c>
      <c r="N224" s="244" t="s">
        <v>38</v>
      </c>
      <c r="O224" s="71"/>
      <c r="P224" s="208">
        <f>O224*H224</f>
        <v>0</v>
      </c>
      <c r="Q224" s="208">
        <v>3.0000000000000001E-5</v>
      </c>
      <c r="R224" s="208">
        <f>Q224*H224</f>
        <v>2.7641400000000004E-3</v>
      </c>
      <c r="S224" s="208">
        <v>0</v>
      </c>
      <c r="T224" s="209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0" t="s">
        <v>141</v>
      </c>
      <c r="AT224" s="210" t="s">
        <v>138</v>
      </c>
      <c r="AU224" s="210" t="s">
        <v>83</v>
      </c>
      <c r="AY224" s="17" t="s">
        <v>126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7" t="s">
        <v>81</v>
      </c>
      <c r="BK224" s="211">
        <f>ROUND(I224*H224,2)</f>
        <v>0</v>
      </c>
      <c r="BL224" s="17" t="s">
        <v>134</v>
      </c>
      <c r="BM224" s="210" t="s">
        <v>239</v>
      </c>
    </row>
    <row r="225" spans="1:65" s="2" customFormat="1" ht="21.75" customHeight="1">
      <c r="A225" s="34"/>
      <c r="B225" s="35"/>
      <c r="C225" s="199" t="s">
        <v>240</v>
      </c>
      <c r="D225" s="199" t="s">
        <v>129</v>
      </c>
      <c r="E225" s="200" t="s">
        <v>241</v>
      </c>
      <c r="F225" s="201" t="s">
        <v>242</v>
      </c>
      <c r="G225" s="202" t="s">
        <v>164</v>
      </c>
      <c r="H225" s="203">
        <v>15.68</v>
      </c>
      <c r="I225" s="204"/>
      <c r="J225" s="205">
        <f>ROUND(I225*H225,2)</f>
        <v>0</v>
      </c>
      <c r="K225" s="201" t="s">
        <v>133</v>
      </c>
      <c r="L225" s="39"/>
      <c r="M225" s="206" t="s">
        <v>1</v>
      </c>
      <c r="N225" s="207" t="s">
        <v>38</v>
      </c>
      <c r="O225" s="71"/>
      <c r="P225" s="208">
        <f>O225*H225</f>
        <v>0</v>
      </c>
      <c r="Q225" s="208">
        <v>5.0000000000000002E-5</v>
      </c>
      <c r="R225" s="208">
        <f>Q225*H225</f>
        <v>7.8399999999999997E-4</v>
      </c>
      <c r="S225" s="208">
        <v>0</v>
      </c>
      <c r="T225" s="209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0" t="s">
        <v>134</v>
      </c>
      <c r="AT225" s="210" t="s">
        <v>129</v>
      </c>
      <c r="AU225" s="210" t="s">
        <v>83</v>
      </c>
      <c r="AY225" s="17" t="s">
        <v>126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7" t="s">
        <v>81</v>
      </c>
      <c r="BK225" s="211">
        <f>ROUND(I225*H225,2)</f>
        <v>0</v>
      </c>
      <c r="BL225" s="17" t="s">
        <v>134</v>
      </c>
      <c r="BM225" s="210" t="s">
        <v>243</v>
      </c>
    </row>
    <row r="226" spans="1:65" s="13" customFormat="1" ht="11.25">
      <c r="B226" s="212"/>
      <c r="C226" s="213"/>
      <c r="D226" s="214" t="s">
        <v>136</v>
      </c>
      <c r="E226" s="215" t="s">
        <v>1</v>
      </c>
      <c r="F226" s="216" t="s">
        <v>244</v>
      </c>
      <c r="G226" s="213"/>
      <c r="H226" s="217">
        <v>15.68</v>
      </c>
      <c r="I226" s="218"/>
      <c r="J226" s="213"/>
      <c r="K226" s="213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136</v>
      </c>
      <c r="AU226" s="223" t="s">
        <v>83</v>
      </c>
      <c r="AV226" s="13" t="s">
        <v>83</v>
      </c>
      <c r="AW226" s="13" t="s">
        <v>30</v>
      </c>
      <c r="AX226" s="13" t="s">
        <v>73</v>
      </c>
      <c r="AY226" s="223" t="s">
        <v>126</v>
      </c>
    </row>
    <row r="227" spans="1:65" s="14" customFormat="1" ht="11.25">
      <c r="B227" s="224"/>
      <c r="C227" s="225"/>
      <c r="D227" s="214" t="s">
        <v>136</v>
      </c>
      <c r="E227" s="226" t="s">
        <v>1</v>
      </c>
      <c r="F227" s="227" t="s">
        <v>137</v>
      </c>
      <c r="G227" s="225"/>
      <c r="H227" s="228">
        <v>15.68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AT227" s="234" t="s">
        <v>136</v>
      </c>
      <c r="AU227" s="234" t="s">
        <v>83</v>
      </c>
      <c r="AV227" s="14" t="s">
        <v>134</v>
      </c>
      <c r="AW227" s="14" t="s">
        <v>30</v>
      </c>
      <c r="AX227" s="14" t="s">
        <v>81</v>
      </c>
      <c r="AY227" s="234" t="s">
        <v>126</v>
      </c>
    </row>
    <row r="228" spans="1:65" s="12" customFormat="1" ht="22.9" customHeight="1">
      <c r="B228" s="183"/>
      <c r="C228" s="184"/>
      <c r="D228" s="185" t="s">
        <v>72</v>
      </c>
      <c r="E228" s="197" t="s">
        <v>176</v>
      </c>
      <c r="F228" s="197" t="s">
        <v>245</v>
      </c>
      <c r="G228" s="184"/>
      <c r="H228" s="184"/>
      <c r="I228" s="187"/>
      <c r="J228" s="198">
        <f>BK228</f>
        <v>0</v>
      </c>
      <c r="K228" s="184"/>
      <c r="L228" s="189"/>
      <c r="M228" s="190"/>
      <c r="N228" s="191"/>
      <c r="O228" s="191"/>
      <c r="P228" s="192">
        <f>SUM(P229:P246)</f>
        <v>0</v>
      </c>
      <c r="Q228" s="191"/>
      <c r="R228" s="192">
        <f>SUM(R229:R246)</f>
        <v>9.8412000000000013E-3</v>
      </c>
      <c r="S228" s="191"/>
      <c r="T228" s="193">
        <f>SUM(T229:T246)</f>
        <v>8.9363880000000009</v>
      </c>
      <c r="AR228" s="194" t="s">
        <v>81</v>
      </c>
      <c r="AT228" s="195" t="s">
        <v>72</v>
      </c>
      <c r="AU228" s="195" t="s">
        <v>81</v>
      </c>
      <c r="AY228" s="194" t="s">
        <v>126</v>
      </c>
      <c r="BK228" s="196">
        <f>SUM(BK229:BK246)</f>
        <v>0</v>
      </c>
    </row>
    <row r="229" spans="1:65" s="2" customFormat="1" ht="21.75" customHeight="1">
      <c r="A229" s="34"/>
      <c r="B229" s="35"/>
      <c r="C229" s="199" t="s">
        <v>7</v>
      </c>
      <c r="D229" s="199" t="s">
        <v>129</v>
      </c>
      <c r="E229" s="200" t="s">
        <v>246</v>
      </c>
      <c r="F229" s="201" t="s">
        <v>247</v>
      </c>
      <c r="G229" s="202" t="s">
        <v>148</v>
      </c>
      <c r="H229" s="203">
        <v>246.03</v>
      </c>
      <c r="I229" s="204"/>
      <c r="J229" s="205">
        <f>ROUND(I229*H229,2)</f>
        <v>0</v>
      </c>
      <c r="K229" s="201" t="s">
        <v>133</v>
      </c>
      <c r="L229" s="39"/>
      <c r="M229" s="206" t="s">
        <v>1</v>
      </c>
      <c r="N229" s="207" t="s">
        <v>38</v>
      </c>
      <c r="O229" s="71"/>
      <c r="P229" s="208">
        <f>O229*H229</f>
        <v>0</v>
      </c>
      <c r="Q229" s="208">
        <v>4.0000000000000003E-5</v>
      </c>
      <c r="R229" s="208">
        <f>Q229*H229</f>
        <v>9.8412000000000013E-3</v>
      </c>
      <c r="S229" s="208">
        <v>0</v>
      </c>
      <c r="T229" s="209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0" t="s">
        <v>134</v>
      </c>
      <c r="AT229" s="210" t="s">
        <v>129</v>
      </c>
      <c r="AU229" s="210" t="s">
        <v>83</v>
      </c>
      <c r="AY229" s="17" t="s">
        <v>126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7" t="s">
        <v>81</v>
      </c>
      <c r="BK229" s="211">
        <f>ROUND(I229*H229,2)</f>
        <v>0</v>
      </c>
      <c r="BL229" s="17" t="s">
        <v>134</v>
      </c>
      <c r="BM229" s="210" t="s">
        <v>248</v>
      </c>
    </row>
    <row r="230" spans="1:65" s="13" customFormat="1" ht="11.25">
      <c r="B230" s="212"/>
      <c r="C230" s="213"/>
      <c r="D230" s="214" t="s">
        <v>136</v>
      </c>
      <c r="E230" s="215" t="s">
        <v>1</v>
      </c>
      <c r="F230" s="216" t="s">
        <v>249</v>
      </c>
      <c r="G230" s="213"/>
      <c r="H230" s="217">
        <v>246.03</v>
      </c>
      <c r="I230" s="218"/>
      <c r="J230" s="213"/>
      <c r="K230" s="213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136</v>
      </c>
      <c r="AU230" s="223" t="s">
        <v>83</v>
      </c>
      <c r="AV230" s="13" t="s">
        <v>83</v>
      </c>
      <c r="AW230" s="13" t="s">
        <v>30</v>
      </c>
      <c r="AX230" s="13" t="s">
        <v>73</v>
      </c>
      <c r="AY230" s="223" t="s">
        <v>126</v>
      </c>
    </row>
    <row r="231" spans="1:65" s="14" customFormat="1" ht="11.25">
      <c r="B231" s="224"/>
      <c r="C231" s="225"/>
      <c r="D231" s="214" t="s">
        <v>136</v>
      </c>
      <c r="E231" s="226" t="s">
        <v>1</v>
      </c>
      <c r="F231" s="227" t="s">
        <v>137</v>
      </c>
      <c r="G231" s="225"/>
      <c r="H231" s="228">
        <v>246.03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AT231" s="234" t="s">
        <v>136</v>
      </c>
      <c r="AU231" s="234" t="s">
        <v>83</v>
      </c>
      <c r="AV231" s="14" t="s">
        <v>134</v>
      </c>
      <c r="AW231" s="14" t="s">
        <v>30</v>
      </c>
      <c r="AX231" s="14" t="s">
        <v>81</v>
      </c>
      <c r="AY231" s="234" t="s">
        <v>126</v>
      </c>
    </row>
    <row r="232" spans="1:65" s="2" customFormat="1" ht="16.5" customHeight="1">
      <c r="A232" s="34"/>
      <c r="B232" s="35"/>
      <c r="C232" s="199" t="s">
        <v>250</v>
      </c>
      <c r="D232" s="199" t="s">
        <v>129</v>
      </c>
      <c r="E232" s="200" t="s">
        <v>251</v>
      </c>
      <c r="F232" s="201" t="s">
        <v>252</v>
      </c>
      <c r="G232" s="202" t="s">
        <v>148</v>
      </c>
      <c r="H232" s="203">
        <v>69.763999999999996</v>
      </c>
      <c r="I232" s="204"/>
      <c r="J232" s="205">
        <f>ROUND(I232*H232,2)</f>
        <v>0</v>
      </c>
      <c r="K232" s="201" t="s">
        <v>133</v>
      </c>
      <c r="L232" s="39"/>
      <c r="M232" s="206" t="s">
        <v>1</v>
      </c>
      <c r="N232" s="207" t="s">
        <v>38</v>
      </c>
      <c r="O232" s="71"/>
      <c r="P232" s="208">
        <f>O232*H232</f>
        <v>0</v>
      </c>
      <c r="Q232" s="208">
        <v>0</v>
      </c>
      <c r="R232" s="208">
        <f>Q232*H232</f>
        <v>0</v>
      </c>
      <c r="S232" s="208">
        <v>0.11700000000000001</v>
      </c>
      <c r="T232" s="209">
        <f>S232*H232</f>
        <v>8.162388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0" t="s">
        <v>134</v>
      </c>
      <c r="AT232" s="210" t="s">
        <v>129</v>
      </c>
      <c r="AU232" s="210" t="s">
        <v>83</v>
      </c>
      <c r="AY232" s="17" t="s">
        <v>126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7" t="s">
        <v>81</v>
      </c>
      <c r="BK232" s="211">
        <f>ROUND(I232*H232,2)</f>
        <v>0</v>
      </c>
      <c r="BL232" s="17" t="s">
        <v>134</v>
      </c>
      <c r="BM232" s="210" t="s">
        <v>253</v>
      </c>
    </row>
    <row r="233" spans="1:65" s="13" customFormat="1" ht="11.25">
      <c r="B233" s="212"/>
      <c r="C233" s="213"/>
      <c r="D233" s="214" t="s">
        <v>136</v>
      </c>
      <c r="E233" s="215" t="s">
        <v>1</v>
      </c>
      <c r="F233" s="216" t="s">
        <v>254</v>
      </c>
      <c r="G233" s="213"/>
      <c r="H233" s="217">
        <v>20.338000000000001</v>
      </c>
      <c r="I233" s="218"/>
      <c r="J233" s="213"/>
      <c r="K233" s="213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136</v>
      </c>
      <c r="AU233" s="223" t="s">
        <v>83</v>
      </c>
      <c r="AV233" s="13" t="s">
        <v>83</v>
      </c>
      <c r="AW233" s="13" t="s">
        <v>30</v>
      </c>
      <c r="AX233" s="13" t="s">
        <v>73</v>
      </c>
      <c r="AY233" s="223" t="s">
        <v>126</v>
      </c>
    </row>
    <row r="234" spans="1:65" s="13" customFormat="1" ht="11.25">
      <c r="B234" s="212"/>
      <c r="C234" s="213"/>
      <c r="D234" s="214" t="s">
        <v>136</v>
      </c>
      <c r="E234" s="215" t="s">
        <v>1</v>
      </c>
      <c r="F234" s="216" t="s">
        <v>255</v>
      </c>
      <c r="G234" s="213"/>
      <c r="H234" s="217">
        <v>25.513000000000002</v>
      </c>
      <c r="I234" s="218"/>
      <c r="J234" s="213"/>
      <c r="K234" s="213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136</v>
      </c>
      <c r="AU234" s="223" t="s">
        <v>83</v>
      </c>
      <c r="AV234" s="13" t="s">
        <v>83</v>
      </c>
      <c r="AW234" s="13" t="s">
        <v>30</v>
      </c>
      <c r="AX234" s="13" t="s">
        <v>73</v>
      </c>
      <c r="AY234" s="223" t="s">
        <v>126</v>
      </c>
    </row>
    <row r="235" spans="1:65" s="13" customFormat="1" ht="11.25">
      <c r="B235" s="212"/>
      <c r="C235" s="213"/>
      <c r="D235" s="214" t="s">
        <v>136</v>
      </c>
      <c r="E235" s="215" t="s">
        <v>1</v>
      </c>
      <c r="F235" s="216" t="s">
        <v>256</v>
      </c>
      <c r="G235" s="213"/>
      <c r="H235" s="217">
        <v>23.913</v>
      </c>
      <c r="I235" s="218"/>
      <c r="J235" s="213"/>
      <c r="K235" s="213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136</v>
      </c>
      <c r="AU235" s="223" t="s">
        <v>83</v>
      </c>
      <c r="AV235" s="13" t="s">
        <v>83</v>
      </c>
      <c r="AW235" s="13" t="s">
        <v>30</v>
      </c>
      <c r="AX235" s="13" t="s">
        <v>73</v>
      </c>
      <c r="AY235" s="223" t="s">
        <v>126</v>
      </c>
    </row>
    <row r="236" spans="1:65" s="14" customFormat="1" ht="11.25">
      <c r="B236" s="224"/>
      <c r="C236" s="225"/>
      <c r="D236" s="214" t="s">
        <v>136</v>
      </c>
      <c r="E236" s="226" t="s">
        <v>1</v>
      </c>
      <c r="F236" s="227" t="s">
        <v>137</v>
      </c>
      <c r="G236" s="225"/>
      <c r="H236" s="228">
        <v>69.763999999999996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AT236" s="234" t="s">
        <v>136</v>
      </c>
      <c r="AU236" s="234" t="s">
        <v>83</v>
      </c>
      <c r="AV236" s="14" t="s">
        <v>134</v>
      </c>
      <c r="AW236" s="14" t="s">
        <v>30</v>
      </c>
      <c r="AX236" s="14" t="s">
        <v>81</v>
      </c>
      <c r="AY236" s="234" t="s">
        <v>126</v>
      </c>
    </row>
    <row r="237" spans="1:65" s="2" customFormat="1" ht="21.75" customHeight="1">
      <c r="A237" s="34"/>
      <c r="B237" s="35"/>
      <c r="C237" s="199" t="s">
        <v>257</v>
      </c>
      <c r="D237" s="199" t="s">
        <v>129</v>
      </c>
      <c r="E237" s="200" t="s">
        <v>258</v>
      </c>
      <c r="F237" s="201" t="s">
        <v>259</v>
      </c>
      <c r="G237" s="202" t="s">
        <v>148</v>
      </c>
      <c r="H237" s="203">
        <v>0.4</v>
      </c>
      <c r="I237" s="204"/>
      <c r="J237" s="205">
        <f>ROUND(I237*H237,2)</f>
        <v>0</v>
      </c>
      <c r="K237" s="201" t="s">
        <v>133</v>
      </c>
      <c r="L237" s="39"/>
      <c r="M237" s="206" t="s">
        <v>1</v>
      </c>
      <c r="N237" s="207" t="s">
        <v>38</v>
      </c>
      <c r="O237" s="71"/>
      <c r="P237" s="208">
        <f>O237*H237</f>
        <v>0</v>
      </c>
      <c r="Q237" s="208">
        <v>0</v>
      </c>
      <c r="R237" s="208">
        <f>Q237*H237</f>
        <v>0</v>
      </c>
      <c r="S237" s="208">
        <v>5.5E-2</v>
      </c>
      <c r="T237" s="209">
        <f>S237*H237</f>
        <v>2.2000000000000002E-2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0" t="s">
        <v>134</v>
      </c>
      <c r="AT237" s="210" t="s">
        <v>129</v>
      </c>
      <c r="AU237" s="210" t="s">
        <v>83</v>
      </c>
      <c r="AY237" s="17" t="s">
        <v>126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7" t="s">
        <v>81</v>
      </c>
      <c r="BK237" s="211">
        <f>ROUND(I237*H237,2)</f>
        <v>0</v>
      </c>
      <c r="BL237" s="17" t="s">
        <v>134</v>
      </c>
      <c r="BM237" s="210" t="s">
        <v>260</v>
      </c>
    </row>
    <row r="238" spans="1:65" s="13" customFormat="1" ht="11.25">
      <c r="B238" s="212"/>
      <c r="C238" s="213"/>
      <c r="D238" s="214" t="s">
        <v>136</v>
      </c>
      <c r="E238" s="215" t="s">
        <v>1</v>
      </c>
      <c r="F238" s="216" t="s">
        <v>261</v>
      </c>
      <c r="G238" s="213"/>
      <c r="H238" s="217">
        <v>0.4</v>
      </c>
      <c r="I238" s="218"/>
      <c r="J238" s="213"/>
      <c r="K238" s="213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136</v>
      </c>
      <c r="AU238" s="223" t="s">
        <v>83</v>
      </c>
      <c r="AV238" s="13" t="s">
        <v>83</v>
      </c>
      <c r="AW238" s="13" t="s">
        <v>30</v>
      </c>
      <c r="AX238" s="13" t="s">
        <v>73</v>
      </c>
      <c r="AY238" s="223" t="s">
        <v>126</v>
      </c>
    </row>
    <row r="239" spans="1:65" s="14" customFormat="1" ht="11.25">
      <c r="B239" s="224"/>
      <c r="C239" s="225"/>
      <c r="D239" s="214" t="s">
        <v>136</v>
      </c>
      <c r="E239" s="226" t="s">
        <v>1</v>
      </c>
      <c r="F239" s="227" t="s">
        <v>137</v>
      </c>
      <c r="G239" s="225"/>
      <c r="H239" s="228">
        <v>0.4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AT239" s="234" t="s">
        <v>136</v>
      </c>
      <c r="AU239" s="234" t="s">
        <v>83</v>
      </c>
      <c r="AV239" s="14" t="s">
        <v>134</v>
      </c>
      <c r="AW239" s="14" t="s">
        <v>30</v>
      </c>
      <c r="AX239" s="14" t="s">
        <v>81</v>
      </c>
      <c r="AY239" s="234" t="s">
        <v>126</v>
      </c>
    </row>
    <row r="240" spans="1:65" s="2" customFormat="1" ht="16.5" customHeight="1">
      <c r="A240" s="34"/>
      <c r="B240" s="35"/>
      <c r="C240" s="199" t="s">
        <v>262</v>
      </c>
      <c r="D240" s="199" t="s">
        <v>129</v>
      </c>
      <c r="E240" s="200" t="s">
        <v>263</v>
      </c>
      <c r="F240" s="201" t="s">
        <v>264</v>
      </c>
      <c r="G240" s="202" t="s">
        <v>148</v>
      </c>
      <c r="H240" s="203">
        <v>8</v>
      </c>
      <c r="I240" s="204"/>
      <c r="J240" s="205">
        <f>ROUND(I240*H240,2)</f>
        <v>0</v>
      </c>
      <c r="K240" s="201" t="s">
        <v>133</v>
      </c>
      <c r="L240" s="39"/>
      <c r="M240" s="206" t="s">
        <v>1</v>
      </c>
      <c r="N240" s="207" t="s">
        <v>38</v>
      </c>
      <c r="O240" s="71"/>
      <c r="P240" s="208">
        <f>O240*H240</f>
        <v>0</v>
      </c>
      <c r="Q240" s="208">
        <v>0</v>
      </c>
      <c r="R240" s="208">
        <f>Q240*H240</f>
        <v>0</v>
      </c>
      <c r="S240" s="208">
        <v>7.5999999999999998E-2</v>
      </c>
      <c r="T240" s="209">
        <f>S240*H240</f>
        <v>0.60799999999999998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0" t="s">
        <v>134</v>
      </c>
      <c r="AT240" s="210" t="s">
        <v>129</v>
      </c>
      <c r="AU240" s="210" t="s">
        <v>83</v>
      </c>
      <c r="AY240" s="17" t="s">
        <v>126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7" t="s">
        <v>81</v>
      </c>
      <c r="BK240" s="211">
        <f>ROUND(I240*H240,2)</f>
        <v>0</v>
      </c>
      <c r="BL240" s="17" t="s">
        <v>134</v>
      </c>
      <c r="BM240" s="210" t="s">
        <v>265</v>
      </c>
    </row>
    <row r="241" spans="1:65" s="13" customFormat="1" ht="11.25">
      <c r="B241" s="212"/>
      <c r="C241" s="213"/>
      <c r="D241" s="214" t="s">
        <v>136</v>
      </c>
      <c r="E241" s="215" t="s">
        <v>1</v>
      </c>
      <c r="F241" s="216" t="s">
        <v>266</v>
      </c>
      <c r="G241" s="213"/>
      <c r="H241" s="217">
        <v>6.4</v>
      </c>
      <c r="I241" s="218"/>
      <c r="J241" s="213"/>
      <c r="K241" s="213"/>
      <c r="L241" s="219"/>
      <c r="M241" s="220"/>
      <c r="N241" s="221"/>
      <c r="O241" s="221"/>
      <c r="P241" s="221"/>
      <c r="Q241" s="221"/>
      <c r="R241" s="221"/>
      <c r="S241" s="221"/>
      <c r="T241" s="222"/>
      <c r="AT241" s="223" t="s">
        <v>136</v>
      </c>
      <c r="AU241" s="223" t="s">
        <v>83</v>
      </c>
      <c r="AV241" s="13" t="s">
        <v>83</v>
      </c>
      <c r="AW241" s="13" t="s">
        <v>30</v>
      </c>
      <c r="AX241" s="13" t="s">
        <v>73</v>
      </c>
      <c r="AY241" s="223" t="s">
        <v>126</v>
      </c>
    </row>
    <row r="242" spans="1:65" s="13" customFormat="1" ht="11.25">
      <c r="B242" s="212"/>
      <c r="C242" s="213"/>
      <c r="D242" s="214" t="s">
        <v>136</v>
      </c>
      <c r="E242" s="215" t="s">
        <v>1</v>
      </c>
      <c r="F242" s="216" t="s">
        <v>267</v>
      </c>
      <c r="G242" s="213"/>
      <c r="H242" s="217">
        <v>1.6</v>
      </c>
      <c r="I242" s="218"/>
      <c r="J242" s="213"/>
      <c r="K242" s="213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136</v>
      </c>
      <c r="AU242" s="223" t="s">
        <v>83</v>
      </c>
      <c r="AV242" s="13" t="s">
        <v>83</v>
      </c>
      <c r="AW242" s="13" t="s">
        <v>30</v>
      </c>
      <c r="AX242" s="13" t="s">
        <v>73</v>
      </c>
      <c r="AY242" s="223" t="s">
        <v>126</v>
      </c>
    </row>
    <row r="243" spans="1:65" s="14" customFormat="1" ht="11.25">
      <c r="B243" s="224"/>
      <c r="C243" s="225"/>
      <c r="D243" s="214" t="s">
        <v>136</v>
      </c>
      <c r="E243" s="226" t="s">
        <v>1</v>
      </c>
      <c r="F243" s="227" t="s">
        <v>137</v>
      </c>
      <c r="G243" s="225"/>
      <c r="H243" s="228">
        <v>8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AT243" s="234" t="s">
        <v>136</v>
      </c>
      <c r="AU243" s="234" t="s">
        <v>83</v>
      </c>
      <c r="AV243" s="14" t="s">
        <v>134</v>
      </c>
      <c r="AW243" s="14" t="s">
        <v>30</v>
      </c>
      <c r="AX243" s="14" t="s">
        <v>81</v>
      </c>
      <c r="AY243" s="234" t="s">
        <v>126</v>
      </c>
    </row>
    <row r="244" spans="1:65" s="2" customFormat="1" ht="21.75" customHeight="1">
      <c r="A244" s="34"/>
      <c r="B244" s="35"/>
      <c r="C244" s="199" t="s">
        <v>268</v>
      </c>
      <c r="D244" s="199" t="s">
        <v>129</v>
      </c>
      <c r="E244" s="200" t="s">
        <v>269</v>
      </c>
      <c r="F244" s="201" t="s">
        <v>270</v>
      </c>
      <c r="G244" s="202" t="s">
        <v>164</v>
      </c>
      <c r="H244" s="203">
        <v>3.6</v>
      </c>
      <c r="I244" s="204"/>
      <c r="J244" s="205">
        <f>ROUND(I244*H244,2)</f>
        <v>0</v>
      </c>
      <c r="K244" s="201" t="s">
        <v>133</v>
      </c>
      <c r="L244" s="39"/>
      <c r="M244" s="206" t="s">
        <v>1</v>
      </c>
      <c r="N244" s="207" t="s">
        <v>38</v>
      </c>
      <c r="O244" s="71"/>
      <c r="P244" s="208">
        <f>O244*H244</f>
        <v>0</v>
      </c>
      <c r="Q244" s="208">
        <v>0</v>
      </c>
      <c r="R244" s="208">
        <f>Q244*H244</f>
        <v>0</v>
      </c>
      <c r="S244" s="208">
        <v>0.04</v>
      </c>
      <c r="T244" s="209">
        <f>S244*H244</f>
        <v>0.14400000000000002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0" t="s">
        <v>134</v>
      </c>
      <c r="AT244" s="210" t="s">
        <v>129</v>
      </c>
      <c r="AU244" s="210" t="s">
        <v>83</v>
      </c>
      <c r="AY244" s="17" t="s">
        <v>126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7" t="s">
        <v>81</v>
      </c>
      <c r="BK244" s="211">
        <f>ROUND(I244*H244,2)</f>
        <v>0</v>
      </c>
      <c r="BL244" s="17" t="s">
        <v>134</v>
      </c>
      <c r="BM244" s="210" t="s">
        <v>271</v>
      </c>
    </row>
    <row r="245" spans="1:65" s="13" customFormat="1" ht="11.25">
      <c r="B245" s="212"/>
      <c r="C245" s="213"/>
      <c r="D245" s="214" t="s">
        <v>136</v>
      </c>
      <c r="E245" s="215" t="s">
        <v>1</v>
      </c>
      <c r="F245" s="216" t="s">
        <v>272</v>
      </c>
      <c r="G245" s="213"/>
      <c r="H245" s="217">
        <v>3.6</v>
      </c>
      <c r="I245" s="218"/>
      <c r="J245" s="213"/>
      <c r="K245" s="213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136</v>
      </c>
      <c r="AU245" s="223" t="s">
        <v>83</v>
      </c>
      <c r="AV245" s="13" t="s">
        <v>83</v>
      </c>
      <c r="AW245" s="13" t="s">
        <v>30</v>
      </c>
      <c r="AX245" s="13" t="s">
        <v>73</v>
      </c>
      <c r="AY245" s="223" t="s">
        <v>126</v>
      </c>
    </row>
    <row r="246" spans="1:65" s="14" customFormat="1" ht="11.25">
      <c r="B246" s="224"/>
      <c r="C246" s="225"/>
      <c r="D246" s="214" t="s">
        <v>136</v>
      </c>
      <c r="E246" s="226" t="s">
        <v>1</v>
      </c>
      <c r="F246" s="227" t="s">
        <v>137</v>
      </c>
      <c r="G246" s="225"/>
      <c r="H246" s="228">
        <v>3.6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AT246" s="234" t="s">
        <v>136</v>
      </c>
      <c r="AU246" s="234" t="s">
        <v>83</v>
      </c>
      <c r="AV246" s="14" t="s">
        <v>134</v>
      </c>
      <c r="AW246" s="14" t="s">
        <v>30</v>
      </c>
      <c r="AX246" s="14" t="s">
        <v>81</v>
      </c>
      <c r="AY246" s="234" t="s">
        <v>126</v>
      </c>
    </row>
    <row r="247" spans="1:65" s="12" customFormat="1" ht="22.9" customHeight="1">
      <c r="B247" s="183"/>
      <c r="C247" s="184"/>
      <c r="D247" s="185" t="s">
        <v>72</v>
      </c>
      <c r="E247" s="197" t="s">
        <v>273</v>
      </c>
      <c r="F247" s="197" t="s">
        <v>274</v>
      </c>
      <c r="G247" s="184"/>
      <c r="H247" s="184"/>
      <c r="I247" s="187"/>
      <c r="J247" s="198">
        <f>BK247</f>
        <v>0</v>
      </c>
      <c r="K247" s="184"/>
      <c r="L247" s="189"/>
      <c r="M247" s="190"/>
      <c r="N247" s="191"/>
      <c r="O247" s="191"/>
      <c r="P247" s="192">
        <f>SUM(P248:P251)</f>
        <v>0</v>
      </c>
      <c r="Q247" s="191"/>
      <c r="R247" s="192">
        <f>SUM(R248:R251)</f>
        <v>0</v>
      </c>
      <c r="S247" s="191"/>
      <c r="T247" s="193">
        <f>SUM(T248:T251)</f>
        <v>0</v>
      </c>
      <c r="AR247" s="194" t="s">
        <v>81</v>
      </c>
      <c r="AT247" s="195" t="s">
        <v>72</v>
      </c>
      <c r="AU247" s="195" t="s">
        <v>81</v>
      </c>
      <c r="AY247" s="194" t="s">
        <v>126</v>
      </c>
      <c r="BK247" s="196">
        <f>SUM(BK248:BK251)</f>
        <v>0</v>
      </c>
    </row>
    <row r="248" spans="1:65" s="2" customFormat="1" ht="21.75" customHeight="1">
      <c r="A248" s="34"/>
      <c r="B248" s="35"/>
      <c r="C248" s="199" t="s">
        <v>275</v>
      </c>
      <c r="D248" s="199" t="s">
        <v>129</v>
      </c>
      <c r="E248" s="200" t="s">
        <v>276</v>
      </c>
      <c r="F248" s="201" t="s">
        <v>277</v>
      </c>
      <c r="G248" s="202" t="s">
        <v>278</v>
      </c>
      <c r="H248" s="203">
        <v>29.756</v>
      </c>
      <c r="I248" s="204"/>
      <c r="J248" s="205">
        <f>ROUND(I248*H248,2)</f>
        <v>0</v>
      </c>
      <c r="K248" s="201" t="s">
        <v>133</v>
      </c>
      <c r="L248" s="39"/>
      <c r="M248" s="206" t="s">
        <v>1</v>
      </c>
      <c r="N248" s="207" t="s">
        <v>38</v>
      </c>
      <c r="O248" s="71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9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0" t="s">
        <v>134</v>
      </c>
      <c r="AT248" s="210" t="s">
        <v>129</v>
      </c>
      <c r="AU248" s="210" t="s">
        <v>83</v>
      </c>
      <c r="AY248" s="17" t="s">
        <v>126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7" t="s">
        <v>81</v>
      </c>
      <c r="BK248" s="211">
        <f>ROUND(I248*H248,2)</f>
        <v>0</v>
      </c>
      <c r="BL248" s="17" t="s">
        <v>134</v>
      </c>
      <c r="BM248" s="210" t="s">
        <v>279</v>
      </c>
    </row>
    <row r="249" spans="1:65" s="2" customFormat="1" ht="21.75" customHeight="1">
      <c r="A249" s="34"/>
      <c r="B249" s="35"/>
      <c r="C249" s="199" t="s">
        <v>280</v>
      </c>
      <c r="D249" s="199" t="s">
        <v>129</v>
      </c>
      <c r="E249" s="200" t="s">
        <v>281</v>
      </c>
      <c r="F249" s="201" t="s">
        <v>282</v>
      </c>
      <c r="G249" s="202" t="s">
        <v>278</v>
      </c>
      <c r="H249" s="203">
        <v>446.34</v>
      </c>
      <c r="I249" s="204"/>
      <c r="J249" s="205">
        <f>ROUND(I249*H249,2)</f>
        <v>0</v>
      </c>
      <c r="K249" s="201" t="s">
        <v>133</v>
      </c>
      <c r="L249" s="39"/>
      <c r="M249" s="206" t="s">
        <v>1</v>
      </c>
      <c r="N249" s="207" t="s">
        <v>38</v>
      </c>
      <c r="O249" s="71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9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0" t="s">
        <v>134</v>
      </c>
      <c r="AT249" s="210" t="s">
        <v>129</v>
      </c>
      <c r="AU249" s="210" t="s">
        <v>83</v>
      </c>
      <c r="AY249" s="17" t="s">
        <v>126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7" t="s">
        <v>81</v>
      </c>
      <c r="BK249" s="211">
        <f>ROUND(I249*H249,2)</f>
        <v>0</v>
      </c>
      <c r="BL249" s="17" t="s">
        <v>134</v>
      </c>
      <c r="BM249" s="210" t="s">
        <v>283</v>
      </c>
    </row>
    <row r="250" spans="1:65" s="2" customFormat="1" ht="21.75" customHeight="1">
      <c r="A250" s="34"/>
      <c r="B250" s="35"/>
      <c r="C250" s="199" t="s">
        <v>284</v>
      </c>
      <c r="D250" s="199" t="s">
        <v>129</v>
      </c>
      <c r="E250" s="200" t="s">
        <v>285</v>
      </c>
      <c r="F250" s="201" t="s">
        <v>286</v>
      </c>
      <c r="G250" s="202" t="s">
        <v>278</v>
      </c>
      <c r="H250" s="203">
        <v>29.756</v>
      </c>
      <c r="I250" s="204"/>
      <c r="J250" s="205">
        <f>ROUND(I250*H250,2)</f>
        <v>0</v>
      </c>
      <c r="K250" s="201" t="s">
        <v>133</v>
      </c>
      <c r="L250" s="39"/>
      <c r="M250" s="206" t="s">
        <v>1</v>
      </c>
      <c r="N250" s="207" t="s">
        <v>38</v>
      </c>
      <c r="O250" s="71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0" t="s">
        <v>134</v>
      </c>
      <c r="AT250" s="210" t="s">
        <v>129</v>
      </c>
      <c r="AU250" s="210" t="s">
        <v>83</v>
      </c>
      <c r="AY250" s="17" t="s">
        <v>126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7" t="s">
        <v>81</v>
      </c>
      <c r="BK250" s="211">
        <f>ROUND(I250*H250,2)</f>
        <v>0</v>
      </c>
      <c r="BL250" s="17" t="s">
        <v>134</v>
      </c>
      <c r="BM250" s="210" t="s">
        <v>287</v>
      </c>
    </row>
    <row r="251" spans="1:65" s="2" customFormat="1" ht="21.75" customHeight="1">
      <c r="A251" s="34"/>
      <c r="B251" s="35"/>
      <c r="C251" s="199" t="s">
        <v>288</v>
      </c>
      <c r="D251" s="199" t="s">
        <v>129</v>
      </c>
      <c r="E251" s="200" t="s">
        <v>289</v>
      </c>
      <c r="F251" s="201" t="s">
        <v>290</v>
      </c>
      <c r="G251" s="202" t="s">
        <v>278</v>
      </c>
      <c r="H251" s="203">
        <v>29.756</v>
      </c>
      <c r="I251" s="204"/>
      <c r="J251" s="205">
        <f>ROUND(I251*H251,2)</f>
        <v>0</v>
      </c>
      <c r="K251" s="201" t="s">
        <v>133</v>
      </c>
      <c r="L251" s="39"/>
      <c r="M251" s="206" t="s">
        <v>1</v>
      </c>
      <c r="N251" s="207" t="s">
        <v>38</v>
      </c>
      <c r="O251" s="71"/>
      <c r="P251" s="208">
        <f>O251*H251</f>
        <v>0</v>
      </c>
      <c r="Q251" s="208">
        <v>0</v>
      </c>
      <c r="R251" s="208">
        <f>Q251*H251</f>
        <v>0</v>
      </c>
      <c r="S251" s="208">
        <v>0</v>
      </c>
      <c r="T251" s="209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0" t="s">
        <v>134</v>
      </c>
      <c r="AT251" s="210" t="s">
        <v>129</v>
      </c>
      <c r="AU251" s="210" t="s">
        <v>83</v>
      </c>
      <c r="AY251" s="17" t="s">
        <v>126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7" t="s">
        <v>81</v>
      </c>
      <c r="BK251" s="211">
        <f>ROUND(I251*H251,2)</f>
        <v>0</v>
      </c>
      <c r="BL251" s="17" t="s">
        <v>134</v>
      </c>
      <c r="BM251" s="210" t="s">
        <v>291</v>
      </c>
    </row>
    <row r="252" spans="1:65" s="12" customFormat="1" ht="22.9" customHeight="1">
      <c r="B252" s="183"/>
      <c r="C252" s="184"/>
      <c r="D252" s="185" t="s">
        <v>72</v>
      </c>
      <c r="E252" s="197" t="s">
        <v>292</v>
      </c>
      <c r="F252" s="197" t="s">
        <v>293</v>
      </c>
      <c r="G252" s="184"/>
      <c r="H252" s="184"/>
      <c r="I252" s="187"/>
      <c r="J252" s="198">
        <f>BK252</f>
        <v>0</v>
      </c>
      <c r="K252" s="184"/>
      <c r="L252" s="189"/>
      <c r="M252" s="190"/>
      <c r="N252" s="191"/>
      <c r="O252" s="191"/>
      <c r="P252" s="192">
        <f>P253</f>
        <v>0</v>
      </c>
      <c r="Q252" s="191"/>
      <c r="R252" s="192">
        <f>R253</f>
        <v>0</v>
      </c>
      <c r="S252" s="191"/>
      <c r="T252" s="193">
        <f>T253</f>
        <v>0</v>
      </c>
      <c r="AR252" s="194" t="s">
        <v>81</v>
      </c>
      <c r="AT252" s="195" t="s">
        <v>72</v>
      </c>
      <c r="AU252" s="195" t="s">
        <v>81</v>
      </c>
      <c r="AY252" s="194" t="s">
        <v>126</v>
      </c>
      <c r="BK252" s="196">
        <f>BK253</f>
        <v>0</v>
      </c>
    </row>
    <row r="253" spans="1:65" s="2" customFormat="1" ht="16.5" customHeight="1">
      <c r="A253" s="34"/>
      <c r="B253" s="35"/>
      <c r="C253" s="199" t="s">
        <v>294</v>
      </c>
      <c r="D253" s="199" t="s">
        <v>129</v>
      </c>
      <c r="E253" s="200" t="s">
        <v>295</v>
      </c>
      <c r="F253" s="201" t="s">
        <v>296</v>
      </c>
      <c r="G253" s="202" t="s">
        <v>278</v>
      </c>
      <c r="H253" s="203">
        <v>16.902999999999999</v>
      </c>
      <c r="I253" s="204"/>
      <c r="J253" s="205">
        <f>ROUND(I253*H253,2)</f>
        <v>0</v>
      </c>
      <c r="K253" s="201" t="s">
        <v>133</v>
      </c>
      <c r="L253" s="39"/>
      <c r="M253" s="206" t="s">
        <v>1</v>
      </c>
      <c r="N253" s="207" t="s">
        <v>38</v>
      </c>
      <c r="O253" s="71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9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0" t="s">
        <v>134</v>
      </c>
      <c r="AT253" s="210" t="s">
        <v>129</v>
      </c>
      <c r="AU253" s="210" t="s">
        <v>83</v>
      </c>
      <c r="AY253" s="17" t="s">
        <v>126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7" t="s">
        <v>81</v>
      </c>
      <c r="BK253" s="211">
        <f>ROUND(I253*H253,2)</f>
        <v>0</v>
      </c>
      <c r="BL253" s="17" t="s">
        <v>134</v>
      </c>
      <c r="BM253" s="210" t="s">
        <v>297</v>
      </c>
    </row>
    <row r="254" spans="1:65" s="12" customFormat="1" ht="25.9" customHeight="1">
      <c r="B254" s="183"/>
      <c r="C254" s="184"/>
      <c r="D254" s="185" t="s">
        <v>72</v>
      </c>
      <c r="E254" s="186" t="s">
        <v>298</v>
      </c>
      <c r="F254" s="186" t="s">
        <v>299</v>
      </c>
      <c r="G254" s="184"/>
      <c r="H254" s="184"/>
      <c r="I254" s="187"/>
      <c r="J254" s="188">
        <f>BK254</f>
        <v>0</v>
      </c>
      <c r="K254" s="184"/>
      <c r="L254" s="189"/>
      <c r="M254" s="190"/>
      <c r="N254" s="191"/>
      <c r="O254" s="191"/>
      <c r="P254" s="192">
        <f>P255+P258+P263+P274+P313+P325+P333+P339+P356+P361+P377</f>
        <v>0</v>
      </c>
      <c r="Q254" s="191"/>
      <c r="R254" s="192">
        <f>R255+R258+R263+R274+R313+R325+R333+R339+R356+R361+R377</f>
        <v>5.84453142</v>
      </c>
      <c r="S254" s="191"/>
      <c r="T254" s="193">
        <f>T255+T258+T263+T274+T313+T325+T333+T339+T356+T361+T377</f>
        <v>22.84992471</v>
      </c>
      <c r="AR254" s="194" t="s">
        <v>83</v>
      </c>
      <c r="AT254" s="195" t="s">
        <v>72</v>
      </c>
      <c r="AU254" s="195" t="s">
        <v>73</v>
      </c>
      <c r="AY254" s="194" t="s">
        <v>126</v>
      </c>
      <c r="BK254" s="196">
        <f>BK255+BK258+BK263+BK274+BK313+BK325+BK333+BK339+BK356+BK361+BK377</f>
        <v>0</v>
      </c>
    </row>
    <row r="255" spans="1:65" s="12" customFormat="1" ht="22.9" customHeight="1">
      <c r="B255" s="183"/>
      <c r="C255" s="184"/>
      <c r="D255" s="185" t="s">
        <v>72</v>
      </c>
      <c r="E255" s="197" t="s">
        <v>300</v>
      </c>
      <c r="F255" s="197" t="s">
        <v>301</v>
      </c>
      <c r="G255" s="184"/>
      <c r="H255" s="184"/>
      <c r="I255" s="187"/>
      <c r="J255" s="198">
        <f>BK255</f>
        <v>0</v>
      </c>
      <c r="K255" s="184"/>
      <c r="L255" s="189"/>
      <c r="M255" s="190"/>
      <c r="N255" s="191"/>
      <c r="O255" s="191"/>
      <c r="P255" s="192">
        <f>SUM(P256:P257)</f>
        <v>0</v>
      </c>
      <c r="Q255" s="191"/>
      <c r="R255" s="192">
        <f>SUM(R256:R257)</f>
        <v>3.2250000000000001E-2</v>
      </c>
      <c r="S255" s="191"/>
      <c r="T255" s="193">
        <f>SUM(T256:T257)</f>
        <v>0</v>
      </c>
      <c r="AR255" s="194" t="s">
        <v>83</v>
      </c>
      <c r="AT255" s="195" t="s">
        <v>72</v>
      </c>
      <c r="AU255" s="195" t="s">
        <v>81</v>
      </c>
      <c r="AY255" s="194" t="s">
        <v>126</v>
      </c>
      <c r="BK255" s="196">
        <f>SUM(BK256:BK257)</f>
        <v>0</v>
      </c>
    </row>
    <row r="256" spans="1:65" s="2" customFormat="1" ht="16.5" customHeight="1">
      <c r="A256" s="34"/>
      <c r="B256" s="35"/>
      <c r="C256" s="199" t="s">
        <v>302</v>
      </c>
      <c r="D256" s="199" t="s">
        <v>129</v>
      </c>
      <c r="E256" s="200" t="s">
        <v>303</v>
      </c>
      <c r="F256" s="201" t="s">
        <v>304</v>
      </c>
      <c r="G256" s="202" t="s">
        <v>164</v>
      </c>
      <c r="H256" s="203">
        <v>15</v>
      </c>
      <c r="I256" s="204"/>
      <c r="J256" s="205">
        <f>ROUND(I256*H256,2)</f>
        <v>0</v>
      </c>
      <c r="K256" s="201" t="s">
        <v>133</v>
      </c>
      <c r="L256" s="39"/>
      <c r="M256" s="206" t="s">
        <v>1</v>
      </c>
      <c r="N256" s="207" t="s">
        <v>38</v>
      </c>
      <c r="O256" s="71"/>
      <c r="P256" s="208">
        <f>O256*H256</f>
        <v>0</v>
      </c>
      <c r="Q256" s="208">
        <v>2.15E-3</v>
      </c>
      <c r="R256" s="208">
        <f>Q256*H256</f>
        <v>3.2250000000000001E-2</v>
      </c>
      <c r="S256" s="208">
        <v>0</v>
      </c>
      <c r="T256" s="209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0" t="s">
        <v>220</v>
      </c>
      <c r="AT256" s="210" t="s">
        <v>129</v>
      </c>
      <c r="AU256" s="210" t="s">
        <v>83</v>
      </c>
      <c r="AY256" s="17" t="s">
        <v>126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7" t="s">
        <v>81</v>
      </c>
      <c r="BK256" s="211">
        <f>ROUND(I256*H256,2)</f>
        <v>0</v>
      </c>
      <c r="BL256" s="17" t="s">
        <v>220</v>
      </c>
      <c r="BM256" s="210" t="s">
        <v>305</v>
      </c>
    </row>
    <row r="257" spans="1:65" s="2" customFormat="1" ht="21.75" customHeight="1">
      <c r="A257" s="34"/>
      <c r="B257" s="35"/>
      <c r="C257" s="199" t="s">
        <v>306</v>
      </c>
      <c r="D257" s="199" t="s">
        <v>129</v>
      </c>
      <c r="E257" s="200" t="s">
        <v>307</v>
      </c>
      <c r="F257" s="201" t="s">
        <v>308</v>
      </c>
      <c r="G257" s="202" t="s">
        <v>278</v>
      </c>
      <c r="H257" s="203">
        <v>8.0000000000000002E-3</v>
      </c>
      <c r="I257" s="204"/>
      <c r="J257" s="205">
        <f>ROUND(I257*H257,2)</f>
        <v>0</v>
      </c>
      <c r="K257" s="201" t="s">
        <v>133</v>
      </c>
      <c r="L257" s="39"/>
      <c r="M257" s="206" t="s">
        <v>1</v>
      </c>
      <c r="N257" s="207" t="s">
        <v>38</v>
      </c>
      <c r="O257" s="71"/>
      <c r="P257" s="208">
        <f>O257*H257</f>
        <v>0</v>
      </c>
      <c r="Q257" s="208">
        <v>0</v>
      </c>
      <c r="R257" s="208">
        <f>Q257*H257</f>
        <v>0</v>
      </c>
      <c r="S257" s="208">
        <v>0</v>
      </c>
      <c r="T257" s="209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0" t="s">
        <v>220</v>
      </c>
      <c r="AT257" s="210" t="s">
        <v>129</v>
      </c>
      <c r="AU257" s="210" t="s">
        <v>83</v>
      </c>
      <c r="AY257" s="17" t="s">
        <v>126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7" t="s">
        <v>81</v>
      </c>
      <c r="BK257" s="211">
        <f>ROUND(I257*H257,2)</f>
        <v>0</v>
      </c>
      <c r="BL257" s="17" t="s">
        <v>220</v>
      </c>
      <c r="BM257" s="210" t="s">
        <v>309</v>
      </c>
    </row>
    <row r="258" spans="1:65" s="12" customFormat="1" ht="22.9" customHeight="1">
      <c r="B258" s="183"/>
      <c r="C258" s="184"/>
      <c r="D258" s="185" t="s">
        <v>72</v>
      </c>
      <c r="E258" s="197" t="s">
        <v>310</v>
      </c>
      <c r="F258" s="197" t="s">
        <v>311</v>
      </c>
      <c r="G258" s="184"/>
      <c r="H258" s="184"/>
      <c r="I258" s="187"/>
      <c r="J258" s="198">
        <f>BK258</f>
        <v>0</v>
      </c>
      <c r="K258" s="184"/>
      <c r="L258" s="189"/>
      <c r="M258" s="190"/>
      <c r="N258" s="191"/>
      <c r="O258" s="191"/>
      <c r="P258" s="192">
        <f>SUM(P259:P262)</f>
        <v>0</v>
      </c>
      <c r="Q258" s="191"/>
      <c r="R258" s="192">
        <f>SUM(R259:R262)</f>
        <v>9.5999999999999992E-3</v>
      </c>
      <c r="S258" s="191"/>
      <c r="T258" s="193">
        <f>SUM(T259:T262)</f>
        <v>0</v>
      </c>
      <c r="AR258" s="194" t="s">
        <v>83</v>
      </c>
      <c r="AT258" s="195" t="s">
        <v>72</v>
      </c>
      <c r="AU258" s="195" t="s">
        <v>81</v>
      </c>
      <c r="AY258" s="194" t="s">
        <v>126</v>
      </c>
      <c r="BK258" s="196">
        <f>SUM(BK259:BK262)</f>
        <v>0</v>
      </c>
    </row>
    <row r="259" spans="1:65" s="2" customFormat="1" ht="21.75" customHeight="1">
      <c r="A259" s="34"/>
      <c r="B259" s="35"/>
      <c r="C259" s="199" t="s">
        <v>312</v>
      </c>
      <c r="D259" s="199" t="s">
        <v>129</v>
      </c>
      <c r="E259" s="200" t="s">
        <v>313</v>
      </c>
      <c r="F259" s="201" t="s">
        <v>314</v>
      </c>
      <c r="G259" s="202" t="s">
        <v>164</v>
      </c>
      <c r="H259" s="203">
        <v>30</v>
      </c>
      <c r="I259" s="204"/>
      <c r="J259" s="205">
        <f>ROUND(I259*H259,2)</f>
        <v>0</v>
      </c>
      <c r="K259" s="201" t="s">
        <v>133</v>
      </c>
      <c r="L259" s="39"/>
      <c r="M259" s="206" t="s">
        <v>1</v>
      </c>
      <c r="N259" s="207" t="s">
        <v>38</v>
      </c>
      <c r="O259" s="71"/>
      <c r="P259" s="208">
        <f>O259*H259</f>
        <v>0</v>
      </c>
      <c r="Q259" s="208">
        <v>2.2000000000000001E-4</v>
      </c>
      <c r="R259" s="208">
        <f>Q259*H259</f>
        <v>6.6E-3</v>
      </c>
      <c r="S259" s="208">
        <v>0</v>
      </c>
      <c r="T259" s="209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0" t="s">
        <v>220</v>
      </c>
      <c r="AT259" s="210" t="s">
        <v>129</v>
      </c>
      <c r="AU259" s="210" t="s">
        <v>83</v>
      </c>
      <c r="AY259" s="17" t="s">
        <v>126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7" t="s">
        <v>81</v>
      </c>
      <c r="BK259" s="211">
        <f>ROUND(I259*H259,2)</f>
        <v>0</v>
      </c>
      <c r="BL259" s="17" t="s">
        <v>220</v>
      </c>
      <c r="BM259" s="210" t="s">
        <v>315</v>
      </c>
    </row>
    <row r="260" spans="1:65" s="2" customFormat="1" ht="33" customHeight="1">
      <c r="A260" s="34"/>
      <c r="B260" s="35"/>
      <c r="C260" s="199" t="s">
        <v>316</v>
      </c>
      <c r="D260" s="199" t="s">
        <v>129</v>
      </c>
      <c r="E260" s="200" t="s">
        <v>317</v>
      </c>
      <c r="F260" s="201" t="s">
        <v>318</v>
      </c>
      <c r="G260" s="202" t="s">
        <v>164</v>
      </c>
      <c r="H260" s="203">
        <v>30</v>
      </c>
      <c r="I260" s="204"/>
      <c r="J260" s="205">
        <f>ROUND(I260*H260,2)</f>
        <v>0</v>
      </c>
      <c r="K260" s="201" t="s">
        <v>133</v>
      </c>
      <c r="L260" s="39"/>
      <c r="M260" s="206" t="s">
        <v>1</v>
      </c>
      <c r="N260" s="207" t="s">
        <v>38</v>
      </c>
      <c r="O260" s="71"/>
      <c r="P260" s="208">
        <f>O260*H260</f>
        <v>0</v>
      </c>
      <c r="Q260" s="208">
        <v>5.0000000000000002E-5</v>
      </c>
      <c r="R260" s="208">
        <f>Q260*H260</f>
        <v>1.5E-3</v>
      </c>
      <c r="S260" s="208">
        <v>0</v>
      </c>
      <c r="T260" s="209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0" t="s">
        <v>220</v>
      </c>
      <c r="AT260" s="210" t="s">
        <v>129</v>
      </c>
      <c r="AU260" s="210" t="s">
        <v>83</v>
      </c>
      <c r="AY260" s="17" t="s">
        <v>126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7" t="s">
        <v>81</v>
      </c>
      <c r="BK260" s="211">
        <f>ROUND(I260*H260,2)</f>
        <v>0</v>
      </c>
      <c r="BL260" s="17" t="s">
        <v>220</v>
      </c>
      <c r="BM260" s="210" t="s">
        <v>319</v>
      </c>
    </row>
    <row r="261" spans="1:65" s="2" customFormat="1" ht="33" customHeight="1">
      <c r="A261" s="34"/>
      <c r="B261" s="35"/>
      <c r="C261" s="199" t="s">
        <v>320</v>
      </c>
      <c r="D261" s="199" t="s">
        <v>129</v>
      </c>
      <c r="E261" s="200" t="s">
        <v>321</v>
      </c>
      <c r="F261" s="201" t="s">
        <v>322</v>
      </c>
      <c r="G261" s="202" t="s">
        <v>164</v>
      </c>
      <c r="H261" s="203">
        <v>30</v>
      </c>
      <c r="I261" s="204"/>
      <c r="J261" s="205">
        <f>ROUND(I261*H261,2)</f>
        <v>0</v>
      </c>
      <c r="K261" s="201" t="s">
        <v>133</v>
      </c>
      <c r="L261" s="39"/>
      <c r="M261" s="206" t="s">
        <v>1</v>
      </c>
      <c r="N261" s="207" t="s">
        <v>38</v>
      </c>
      <c r="O261" s="71"/>
      <c r="P261" s="208">
        <f>O261*H261</f>
        <v>0</v>
      </c>
      <c r="Q261" s="208">
        <v>5.0000000000000002E-5</v>
      </c>
      <c r="R261" s="208">
        <f>Q261*H261</f>
        <v>1.5E-3</v>
      </c>
      <c r="S261" s="208">
        <v>0</v>
      </c>
      <c r="T261" s="209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0" t="s">
        <v>220</v>
      </c>
      <c r="AT261" s="210" t="s">
        <v>129</v>
      </c>
      <c r="AU261" s="210" t="s">
        <v>83</v>
      </c>
      <c r="AY261" s="17" t="s">
        <v>126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7" t="s">
        <v>81</v>
      </c>
      <c r="BK261" s="211">
        <f>ROUND(I261*H261,2)</f>
        <v>0</v>
      </c>
      <c r="BL261" s="17" t="s">
        <v>220</v>
      </c>
      <c r="BM261" s="210" t="s">
        <v>323</v>
      </c>
    </row>
    <row r="262" spans="1:65" s="2" customFormat="1" ht="21.75" customHeight="1">
      <c r="A262" s="34"/>
      <c r="B262" s="35"/>
      <c r="C262" s="199" t="s">
        <v>324</v>
      </c>
      <c r="D262" s="199" t="s">
        <v>129</v>
      </c>
      <c r="E262" s="200" t="s">
        <v>325</v>
      </c>
      <c r="F262" s="201" t="s">
        <v>326</v>
      </c>
      <c r="G262" s="202" t="s">
        <v>278</v>
      </c>
      <c r="H262" s="203">
        <v>0.01</v>
      </c>
      <c r="I262" s="204"/>
      <c r="J262" s="205">
        <f>ROUND(I262*H262,2)</f>
        <v>0</v>
      </c>
      <c r="K262" s="201" t="s">
        <v>133</v>
      </c>
      <c r="L262" s="39"/>
      <c r="M262" s="206" t="s">
        <v>1</v>
      </c>
      <c r="N262" s="207" t="s">
        <v>38</v>
      </c>
      <c r="O262" s="71"/>
      <c r="P262" s="208">
        <f>O262*H262</f>
        <v>0</v>
      </c>
      <c r="Q262" s="208">
        <v>0</v>
      </c>
      <c r="R262" s="208">
        <f>Q262*H262</f>
        <v>0</v>
      </c>
      <c r="S262" s="208">
        <v>0</v>
      </c>
      <c r="T262" s="209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0" t="s">
        <v>220</v>
      </c>
      <c r="AT262" s="210" t="s">
        <v>129</v>
      </c>
      <c r="AU262" s="210" t="s">
        <v>83</v>
      </c>
      <c r="AY262" s="17" t="s">
        <v>126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7" t="s">
        <v>81</v>
      </c>
      <c r="BK262" s="211">
        <f>ROUND(I262*H262,2)</f>
        <v>0</v>
      </c>
      <c r="BL262" s="17" t="s">
        <v>220</v>
      </c>
      <c r="BM262" s="210" t="s">
        <v>327</v>
      </c>
    </row>
    <row r="263" spans="1:65" s="12" customFormat="1" ht="22.9" customHeight="1">
      <c r="B263" s="183"/>
      <c r="C263" s="184"/>
      <c r="D263" s="185" t="s">
        <v>72</v>
      </c>
      <c r="E263" s="197" t="s">
        <v>328</v>
      </c>
      <c r="F263" s="197" t="s">
        <v>329</v>
      </c>
      <c r="G263" s="184"/>
      <c r="H263" s="184"/>
      <c r="I263" s="187"/>
      <c r="J263" s="198">
        <f>BK263</f>
        <v>0</v>
      </c>
      <c r="K263" s="184"/>
      <c r="L263" s="189"/>
      <c r="M263" s="190"/>
      <c r="N263" s="191"/>
      <c r="O263" s="191"/>
      <c r="P263" s="192">
        <f>SUM(P264:P273)</f>
        <v>0</v>
      </c>
      <c r="Q263" s="191"/>
      <c r="R263" s="192">
        <f>SUM(R264:R273)</f>
        <v>0</v>
      </c>
      <c r="S263" s="191"/>
      <c r="T263" s="193">
        <f>SUM(T264:T273)</f>
        <v>0.10940000000000001</v>
      </c>
      <c r="AR263" s="194" t="s">
        <v>83</v>
      </c>
      <c r="AT263" s="195" t="s">
        <v>72</v>
      </c>
      <c r="AU263" s="195" t="s">
        <v>81</v>
      </c>
      <c r="AY263" s="194" t="s">
        <v>126</v>
      </c>
      <c r="BK263" s="196">
        <f>SUM(BK264:BK273)</f>
        <v>0</v>
      </c>
    </row>
    <row r="264" spans="1:65" s="2" customFormat="1" ht="16.5" customHeight="1">
      <c r="A264" s="34"/>
      <c r="B264" s="35"/>
      <c r="C264" s="199" t="s">
        <v>330</v>
      </c>
      <c r="D264" s="199" t="s">
        <v>129</v>
      </c>
      <c r="E264" s="200" t="s">
        <v>331</v>
      </c>
      <c r="F264" s="201" t="s">
        <v>332</v>
      </c>
      <c r="G264" s="202" t="s">
        <v>333</v>
      </c>
      <c r="H264" s="203">
        <v>2</v>
      </c>
      <c r="I264" s="204"/>
      <c r="J264" s="205">
        <f>ROUND(I264*H264,2)</f>
        <v>0</v>
      </c>
      <c r="K264" s="201" t="s">
        <v>1</v>
      </c>
      <c r="L264" s="39"/>
      <c r="M264" s="206" t="s">
        <v>1</v>
      </c>
      <c r="N264" s="207" t="s">
        <v>38</v>
      </c>
      <c r="O264" s="71"/>
      <c r="P264" s="208">
        <f>O264*H264</f>
        <v>0</v>
      </c>
      <c r="Q264" s="208">
        <v>0</v>
      </c>
      <c r="R264" s="208">
        <f>Q264*H264</f>
        <v>0</v>
      </c>
      <c r="S264" s="208">
        <v>0</v>
      </c>
      <c r="T264" s="209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0" t="s">
        <v>220</v>
      </c>
      <c r="AT264" s="210" t="s">
        <v>129</v>
      </c>
      <c r="AU264" s="210" t="s">
        <v>83</v>
      </c>
      <c r="AY264" s="17" t="s">
        <v>126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7" t="s">
        <v>81</v>
      </c>
      <c r="BK264" s="211">
        <f>ROUND(I264*H264,2)</f>
        <v>0</v>
      </c>
      <c r="BL264" s="17" t="s">
        <v>220</v>
      </c>
      <c r="BM264" s="210" t="s">
        <v>334</v>
      </c>
    </row>
    <row r="265" spans="1:65" s="2" customFormat="1" ht="16.5" customHeight="1">
      <c r="A265" s="34"/>
      <c r="B265" s="35"/>
      <c r="C265" s="199" t="s">
        <v>335</v>
      </c>
      <c r="D265" s="199" t="s">
        <v>129</v>
      </c>
      <c r="E265" s="200" t="s">
        <v>336</v>
      </c>
      <c r="F265" s="201" t="s">
        <v>337</v>
      </c>
      <c r="G265" s="202" t="s">
        <v>338</v>
      </c>
      <c r="H265" s="203">
        <v>5</v>
      </c>
      <c r="I265" s="204"/>
      <c r="J265" s="205">
        <f>ROUND(I265*H265,2)</f>
        <v>0</v>
      </c>
      <c r="K265" s="201" t="s">
        <v>133</v>
      </c>
      <c r="L265" s="39"/>
      <c r="M265" s="206" t="s">
        <v>1</v>
      </c>
      <c r="N265" s="207" t="s">
        <v>38</v>
      </c>
      <c r="O265" s="71"/>
      <c r="P265" s="208">
        <f>O265*H265</f>
        <v>0</v>
      </c>
      <c r="Q265" s="208">
        <v>0</v>
      </c>
      <c r="R265" s="208">
        <f>Q265*H265</f>
        <v>0</v>
      </c>
      <c r="S265" s="208">
        <v>1.9460000000000002E-2</v>
      </c>
      <c r="T265" s="209">
        <f>S265*H265</f>
        <v>9.7300000000000011E-2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0" t="s">
        <v>220</v>
      </c>
      <c r="AT265" s="210" t="s">
        <v>129</v>
      </c>
      <c r="AU265" s="210" t="s">
        <v>83</v>
      </c>
      <c r="AY265" s="17" t="s">
        <v>126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7" t="s">
        <v>81</v>
      </c>
      <c r="BK265" s="211">
        <f>ROUND(I265*H265,2)</f>
        <v>0</v>
      </c>
      <c r="BL265" s="17" t="s">
        <v>220</v>
      </c>
      <c r="BM265" s="210" t="s">
        <v>339</v>
      </c>
    </row>
    <row r="266" spans="1:65" s="13" customFormat="1" ht="11.25">
      <c r="B266" s="212"/>
      <c r="C266" s="213"/>
      <c r="D266" s="214" t="s">
        <v>136</v>
      </c>
      <c r="E266" s="215" t="s">
        <v>1</v>
      </c>
      <c r="F266" s="216" t="s">
        <v>152</v>
      </c>
      <c r="G266" s="213"/>
      <c r="H266" s="217">
        <v>5</v>
      </c>
      <c r="I266" s="218"/>
      <c r="J266" s="213"/>
      <c r="K266" s="213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136</v>
      </c>
      <c r="AU266" s="223" t="s">
        <v>83</v>
      </c>
      <c r="AV266" s="13" t="s">
        <v>83</v>
      </c>
      <c r="AW266" s="13" t="s">
        <v>30</v>
      </c>
      <c r="AX266" s="13" t="s">
        <v>73</v>
      </c>
      <c r="AY266" s="223" t="s">
        <v>126</v>
      </c>
    </row>
    <row r="267" spans="1:65" s="14" customFormat="1" ht="11.25">
      <c r="B267" s="224"/>
      <c r="C267" s="225"/>
      <c r="D267" s="214" t="s">
        <v>136</v>
      </c>
      <c r="E267" s="226" t="s">
        <v>1</v>
      </c>
      <c r="F267" s="227" t="s">
        <v>137</v>
      </c>
      <c r="G267" s="225"/>
      <c r="H267" s="228">
        <v>5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AT267" s="234" t="s">
        <v>136</v>
      </c>
      <c r="AU267" s="234" t="s">
        <v>83</v>
      </c>
      <c r="AV267" s="14" t="s">
        <v>134</v>
      </c>
      <c r="AW267" s="14" t="s">
        <v>30</v>
      </c>
      <c r="AX267" s="14" t="s">
        <v>81</v>
      </c>
      <c r="AY267" s="234" t="s">
        <v>126</v>
      </c>
    </row>
    <row r="268" spans="1:65" s="2" customFormat="1" ht="16.5" customHeight="1">
      <c r="A268" s="34"/>
      <c r="B268" s="35"/>
      <c r="C268" s="199" t="s">
        <v>340</v>
      </c>
      <c r="D268" s="199" t="s">
        <v>129</v>
      </c>
      <c r="E268" s="200" t="s">
        <v>341</v>
      </c>
      <c r="F268" s="201" t="s">
        <v>342</v>
      </c>
      <c r="G268" s="202" t="s">
        <v>338</v>
      </c>
      <c r="H268" s="203">
        <v>5</v>
      </c>
      <c r="I268" s="204"/>
      <c r="J268" s="205">
        <f>ROUND(I268*H268,2)</f>
        <v>0</v>
      </c>
      <c r="K268" s="201" t="s">
        <v>133</v>
      </c>
      <c r="L268" s="39"/>
      <c r="M268" s="206" t="s">
        <v>1</v>
      </c>
      <c r="N268" s="207" t="s">
        <v>38</v>
      </c>
      <c r="O268" s="71"/>
      <c r="P268" s="208">
        <f>O268*H268</f>
        <v>0</v>
      </c>
      <c r="Q268" s="208">
        <v>0</v>
      </c>
      <c r="R268" s="208">
        <f>Q268*H268</f>
        <v>0</v>
      </c>
      <c r="S268" s="208">
        <v>1.56E-3</v>
      </c>
      <c r="T268" s="209">
        <f>S268*H268</f>
        <v>7.7999999999999996E-3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0" t="s">
        <v>220</v>
      </c>
      <c r="AT268" s="210" t="s">
        <v>129</v>
      </c>
      <c r="AU268" s="210" t="s">
        <v>83</v>
      </c>
      <c r="AY268" s="17" t="s">
        <v>126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7" t="s">
        <v>81</v>
      </c>
      <c r="BK268" s="211">
        <f>ROUND(I268*H268,2)</f>
        <v>0</v>
      </c>
      <c r="BL268" s="17" t="s">
        <v>220</v>
      </c>
      <c r="BM268" s="210" t="s">
        <v>343</v>
      </c>
    </row>
    <row r="269" spans="1:65" s="13" customFormat="1" ht="11.25">
      <c r="B269" s="212"/>
      <c r="C269" s="213"/>
      <c r="D269" s="214" t="s">
        <v>136</v>
      </c>
      <c r="E269" s="215" t="s">
        <v>1</v>
      </c>
      <c r="F269" s="216" t="s">
        <v>152</v>
      </c>
      <c r="G269" s="213"/>
      <c r="H269" s="217">
        <v>5</v>
      </c>
      <c r="I269" s="218"/>
      <c r="J269" s="213"/>
      <c r="K269" s="213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136</v>
      </c>
      <c r="AU269" s="223" t="s">
        <v>83</v>
      </c>
      <c r="AV269" s="13" t="s">
        <v>83</v>
      </c>
      <c r="AW269" s="13" t="s">
        <v>30</v>
      </c>
      <c r="AX269" s="13" t="s">
        <v>73</v>
      </c>
      <c r="AY269" s="223" t="s">
        <v>126</v>
      </c>
    </row>
    <row r="270" spans="1:65" s="14" customFormat="1" ht="11.25">
      <c r="B270" s="224"/>
      <c r="C270" s="225"/>
      <c r="D270" s="214" t="s">
        <v>136</v>
      </c>
      <c r="E270" s="226" t="s">
        <v>1</v>
      </c>
      <c r="F270" s="227" t="s">
        <v>137</v>
      </c>
      <c r="G270" s="225"/>
      <c r="H270" s="228">
        <v>5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AT270" s="234" t="s">
        <v>136</v>
      </c>
      <c r="AU270" s="234" t="s">
        <v>83</v>
      </c>
      <c r="AV270" s="14" t="s">
        <v>134</v>
      </c>
      <c r="AW270" s="14" t="s">
        <v>30</v>
      </c>
      <c r="AX270" s="14" t="s">
        <v>81</v>
      </c>
      <c r="AY270" s="234" t="s">
        <v>126</v>
      </c>
    </row>
    <row r="271" spans="1:65" s="2" customFormat="1" ht="16.5" customHeight="1">
      <c r="A271" s="34"/>
      <c r="B271" s="35"/>
      <c r="C271" s="199" t="s">
        <v>344</v>
      </c>
      <c r="D271" s="199" t="s">
        <v>129</v>
      </c>
      <c r="E271" s="200" t="s">
        <v>345</v>
      </c>
      <c r="F271" s="201" t="s">
        <v>346</v>
      </c>
      <c r="G271" s="202" t="s">
        <v>132</v>
      </c>
      <c r="H271" s="203">
        <v>5</v>
      </c>
      <c r="I271" s="204"/>
      <c r="J271" s="205">
        <f>ROUND(I271*H271,2)</f>
        <v>0</v>
      </c>
      <c r="K271" s="201" t="s">
        <v>133</v>
      </c>
      <c r="L271" s="39"/>
      <c r="M271" s="206" t="s">
        <v>1</v>
      </c>
      <c r="N271" s="207" t="s">
        <v>38</v>
      </c>
      <c r="O271" s="71"/>
      <c r="P271" s="208">
        <f>O271*H271</f>
        <v>0</v>
      </c>
      <c r="Q271" s="208">
        <v>0</v>
      </c>
      <c r="R271" s="208">
        <f>Q271*H271</f>
        <v>0</v>
      </c>
      <c r="S271" s="208">
        <v>8.5999999999999998E-4</v>
      </c>
      <c r="T271" s="209">
        <f>S271*H271</f>
        <v>4.3E-3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0" t="s">
        <v>220</v>
      </c>
      <c r="AT271" s="210" t="s">
        <v>129</v>
      </c>
      <c r="AU271" s="210" t="s">
        <v>83</v>
      </c>
      <c r="AY271" s="17" t="s">
        <v>126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7" t="s">
        <v>81</v>
      </c>
      <c r="BK271" s="211">
        <f>ROUND(I271*H271,2)</f>
        <v>0</v>
      </c>
      <c r="BL271" s="17" t="s">
        <v>220</v>
      </c>
      <c r="BM271" s="210" t="s">
        <v>347</v>
      </c>
    </row>
    <row r="272" spans="1:65" s="13" customFormat="1" ht="11.25">
      <c r="B272" s="212"/>
      <c r="C272" s="213"/>
      <c r="D272" s="214" t="s">
        <v>136</v>
      </c>
      <c r="E272" s="215" t="s">
        <v>1</v>
      </c>
      <c r="F272" s="216" t="s">
        <v>152</v>
      </c>
      <c r="G272" s="213"/>
      <c r="H272" s="217">
        <v>5</v>
      </c>
      <c r="I272" s="218"/>
      <c r="J272" s="213"/>
      <c r="K272" s="213"/>
      <c r="L272" s="219"/>
      <c r="M272" s="220"/>
      <c r="N272" s="221"/>
      <c r="O272" s="221"/>
      <c r="P272" s="221"/>
      <c r="Q272" s="221"/>
      <c r="R272" s="221"/>
      <c r="S272" s="221"/>
      <c r="T272" s="222"/>
      <c r="AT272" s="223" t="s">
        <v>136</v>
      </c>
      <c r="AU272" s="223" t="s">
        <v>83</v>
      </c>
      <c r="AV272" s="13" t="s">
        <v>83</v>
      </c>
      <c r="AW272" s="13" t="s">
        <v>30</v>
      </c>
      <c r="AX272" s="13" t="s">
        <v>73</v>
      </c>
      <c r="AY272" s="223" t="s">
        <v>126</v>
      </c>
    </row>
    <row r="273" spans="1:65" s="14" customFormat="1" ht="11.25">
      <c r="B273" s="224"/>
      <c r="C273" s="225"/>
      <c r="D273" s="214" t="s">
        <v>136</v>
      </c>
      <c r="E273" s="226" t="s">
        <v>1</v>
      </c>
      <c r="F273" s="227" t="s">
        <v>137</v>
      </c>
      <c r="G273" s="225"/>
      <c r="H273" s="228">
        <v>5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AT273" s="234" t="s">
        <v>136</v>
      </c>
      <c r="AU273" s="234" t="s">
        <v>83</v>
      </c>
      <c r="AV273" s="14" t="s">
        <v>134</v>
      </c>
      <c r="AW273" s="14" t="s">
        <v>30</v>
      </c>
      <c r="AX273" s="14" t="s">
        <v>81</v>
      </c>
      <c r="AY273" s="234" t="s">
        <v>126</v>
      </c>
    </row>
    <row r="274" spans="1:65" s="12" customFormat="1" ht="22.9" customHeight="1">
      <c r="B274" s="183"/>
      <c r="C274" s="184"/>
      <c r="D274" s="185" t="s">
        <v>72</v>
      </c>
      <c r="E274" s="197" t="s">
        <v>348</v>
      </c>
      <c r="F274" s="197" t="s">
        <v>349</v>
      </c>
      <c r="G274" s="184"/>
      <c r="H274" s="184"/>
      <c r="I274" s="187"/>
      <c r="J274" s="198">
        <f>BK274</f>
        <v>0</v>
      </c>
      <c r="K274" s="184"/>
      <c r="L274" s="189"/>
      <c r="M274" s="190"/>
      <c r="N274" s="191"/>
      <c r="O274" s="191"/>
      <c r="P274" s="192">
        <f>SUM(P275:P312)</f>
        <v>0</v>
      </c>
      <c r="Q274" s="191"/>
      <c r="R274" s="192">
        <f>SUM(R275:R312)</f>
        <v>0.62651000000000001</v>
      </c>
      <c r="S274" s="191"/>
      <c r="T274" s="193">
        <f>SUM(T275:T312)</f>
        <v>0.39434999999999998</v>
      </c>
      <c r="AR274" s="194" t="s">
        <v>83</v>
      </c>
      <c r="AT274" s="195" t="s">
        <v>72</v>
      </c>
      <c r="AU274" s="195" t="s">
        <v>81</v>
      </c>
      <c r="AY274" s="194" t="s">
        <v>126</v>
      </c>
      <c r="BK274" s="196">
        <f>SUM(BK275:BK312)</f>
        <v>0</v>
      </c>
    </row>
    <row r="275" spans="1:65" s="2" customFormat="1" ht="21.75" customHeight="1">
      <c r="A275" s="34"/>
      <c r="B275" s="35"/>
      <c r="C275" s="199" t="s">
        <v>350</v>
      </c>
      <c r="D275" s="199" t="s">
        <v>129</v>
      </c>
      <c r="E275" s="200" t="s">
        <v>351</v>
      </c>
      <c r="F275" s="201" t="s">
        <v>352</v>
      </c>
      <c r="G275" s="202" t="s">
        <v>132</v>
      </c>
      <c r="H275" s="203">
        <v>30.87</v>
      </c>
      <c r="I275" s="204"/>
      <c r="J275" s="205">
        <f>ROUND(I275*H275,2)</f>
        <v>0</v>
      </c>
      <c r="K275" s="201" t="s">
        <v>133</v>
      </c>
      <c r="L275" s="39"/>
      <c r="M275" s="206" t="s">
        <v>1</v>
      </c>
      <c r="N275" s="207" t="s">
        <v>38</v>
      </c>
      <c r="O275" s="71"/>
      <c r="P275" s="208">
        <f>O275*H275</f>
        <v>0</v>
      </c>
      <c r="Q275" s="208">
        <v>0</v>
      </c>
      <c r="R275" s="208">
        <f>Q275*H275</f>
        <v>0</v>
      </c>
      <c r="S275" s="208">
        <v>5.0000000000000001E-3</v>
      </c>
      <c r="T275" s="209">
        <f>S275*H275</f>
        <v>0.15435000000000001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0" t="s">
        <v>220</v>
      </c>
      <c r="AT275" s="210" t="s">
        <v>129</v>
      </c>
      <c r="AU275" s="210" t="s">
        <v>83</v>
      </c>
      <c r="AY275" s="17" t="s">
        <v>126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7" t="s">
        <v>81</v>
      </c>
      <c r="BK275" s="211">
        <f>ROUND(I275*H275,2)</f>
        <v>0</v>
      </c>
      <c r="BL275" s="17" t="s">
        <v>220</v>
      </c>
      <c r="BM275" s="210" t="s">
        <v>353</v>
      </c>
    </row>
    <row r="276" spans="1:65" s="13" customFormat="1" ht="11.25">
      <c r="B276" s="212"/>
      <c r="C276" s="213"/>
      <c r="D276" s="214" t="s">
        <v>136</v>
      </c>
      <c r="E276" s="215" t="s">
        <v>1</v>
      </c>
      <c r="F276" s="216" t="s">
        <v>354</v>
      </c>
      <c r="G276" s="213"/>
      <c r="H276" s="217">
        <v>32.4</v>
      </c>
      <c r="I276" s="218"/>
      <c r="J276" s="213"/>
      <c r="K276" s="213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136</v>
      </c>
      <c r="AU276" s="223" t="s">
        <v>83</v>
      </c>
      <c r="AV276" s="13" t="s">
        <v>83</v>
      </c>
      <c r="AW276" s="13" t="s">
        <v>30</v>
      </c>
      <c r="AX276" s="13" t="s">
        <v>73</v>
      </c>
      <c r="AY276" s="223" t="s">
        <v>126</v>
      </c>
    </row>
    <row r="277" spans="1:65" s="13" customFormat="1" ht="11.25">
      <c r="B277" s="212"/>
      <c r="C277" s="213"/>
      <c r="D277" s="214" t="s">
        <v>136</v>
      </c>
      <c r="E277" s="215" t="s">
        <v>1</v>
      </c>
      <c r="F277" s="216" t="s">
        <v>355</v>
      </c>
      <c r="G277" s="213"/>
      <c r="H277" s="217">
        <v>-1.53</v>
      </c>
      <c r="I277" s="218"/>
      <c r="J277" s="213"/>
      <c r="K277" s="213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136</v>
      </c>
      <c r="AU277" s="223" t="s">
        <v>83</v>
      </c>
      <c r="AV277" s="13" t="s">
        <v>83</v>
      </c>
      <c r="AW277" s="13" t="s">
        <v>30</v>
      </c>
      <c r="AX277" s="13" t="s">
        <v>73</v>
      </c>
      <c r="AY277" s="223" t="s">
        <v>126</v>
      </c>
    </row>
    <row r="278" spans="1:65" s="14" customFormat="1" ht="11.25">
      <c r="B278" s="224"/>
      <c r="C278" s="225"/>
      <c r="D278" s="214" t="s">
        <v>136</v>
      </c>
      <c r="E278" s="226" t="s">
        <v>1</v>
      </c>
      <c r="F278" s="227" t="s">
        <v>137</v>
      </c>
      <c r="G278" s="225"/>
      <c r="H278" s="228">
        <v>30.87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AT278" s="234" t="s">
        <v>136</v>
      </c>
      <c r="AU278" s="234" t="s">
        <v>83</v>
      </c>
      <c r="AV278" s="14" t="s">
        <v>134</v>
      </c>
      <c r="AW278" s="14" t="s">
        <v>30</v>
      </c>
      <c r="AX278" s="14" t="s">
        <v>81</v>
      </c>
      <c r="AY278" s="234" t="s">
        <v>126</v>
      </c>
    </row>
    <row r="279" spans="1:65" s="2" customFormat="1" ht="21.75" customHeight="1">
      <c r="A279" s="34"/>
      <c r="B279" s="35"/>
      <c r="C279" s="199" t="s">
        <v>356</v>
      </c>
      <c r="D279" s="199" t="s">
        <v>129</v>
      </c>
      <c r="E279" s="200" t="s">
        <v>357</v>
      </c>
      <c r="F279" s="201" t="s">
        <v>358</v>
      </c>
      <c r="G279" s="202" t="s">
        <v>132</v>
      </c>
      <c r="H279" s="203">
        <v>4</v>
      </c>
      <c r="I279" s="204"/>
      <c r="J279" s="205">
        <f>ROUND(I279*H279,2)</f>
        <v>0</v>
      </c>
      <c r="K279" s="201" t="s">
        <v>133</v>
      </c>
      <c r="L279" s="39"/>
      <c r="M279" s="206" t="s">
        <v>1</v>
      </c>
      <c r="N279" s="207" t="s">
        <v>38</v>
      </c>
      <c r="O279" s="71"/>
      <c r="P279" s="208">
        <f>O279*H279</f>
        <v>0</v>
      </c>
      <c r="Q279" s="208">
        <v>0</v>
      </c>
      <c r="R279" s="208">
        <f>Q279*H279</f>
        <v>0</v>
      </c>
      <c r="S279" s="208">
        <v>0</v>
      </c>
      <c r="T279" s="209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0" t="s">
        <v>220</v>
      </c>
      <c r="AT279" s="210" t="s">
        <v>129</v>
      </c>
      <c r="AU279" s="210" t="s">
        <v>83</v>
      </c>
      <c r="AY279" s="17" t="s">
        <v>126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7" t="s">
        <v>81</v>
      </c>
      <c r="BK279" s="211">
        <f>ROUND(I279*H279,2)</f>
        <v>0</v>
      </c>
      <c r="BL279" s="17" t="s">
        <v>220</v>
      </c>
      <c r="BM279" s="210" t="s">
        <v>359</v>
      </c>
    </row>
    <row r="280" spans="1:65" s="13" customFormat="1" ht="11.25">
      <c r="B280" s="212"/>
      <c r="C280" s="213"/>
      <c r="D280" s="214" t="s">
        <v>136</v>
      </c>
      <c r="E280" s="215" t="s">
        <v>1</v>
      </c>
      <c r="F280" s="216" t="s">
        <v>134</v>
      </c>
      <c r="G280" s="213"/>
      <c r="H280" s="217">
        <v>4</v>
      </c>
      <c r="I280" s="218"/>
      <c r="J280" s="213"/>
      <c r="K280" s="213"/>
      <c r="L280" s="219"/>
      <c r="M280" s="220"/>
      <c r="N280" s="221"/>
      <c r="O280" s="221"/>
      <c r="P280" s="221"/>
      <c r="Q280" s="221"/>
      <c r="R280" s="221"/>
      <c r="S280" s="221"/>
      <c r="T280" s="222"/>
      <c r="AT280" s="223" t="s">
        <v>136</v>
      </c>
      <c r="AU280" s="223" t="s">
        <v>83</v>
      </c>
      <c r="AV280" s="13" t="s">
        <v>83</v>
      </c>
      <c r="AW280" s="13" t="s">
        <v>30</v>
      </c>
      <c r="AX280" s="13" t="s">
        <v>73</v>
      </c>
      <c r="AY280" s="223" t="s">
        <v>126</v>
      </c>
    </row>
    <row r="281" spans="1:65" s="14" customFormat="1" ht="11.25">
      <c r="B281" s="224"/>
      <c r="C281" s="225"/>
      <c r="D281" s="214" t="s">
        <v>136</v>
      </c>
      <c r="E281" s="226" t="s">
        <v>1</v>
      </c>
      <c r="F281" s="227" t="s">
        <v>137</v>
      </c>
      <c r="G281" s="225"/>
      <c r="H281" s="228">
        <v>4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AT281" s="234" t="s">
        <v>136</v>
      </c>
      <c r="AU281" s="234" t="s">
        <v>83</v>
      </c>
      <c r="AV281" s="14" t="s">
        <v>134</v>
      </c>
      <c r="AW281" s="14" t="s">
        <v>30</v>
      </c>
      <c r="AX281" s="14" t="s">
        <v>81</v>
      </c>
      <c r="AY281" s="234" t="s">
        <v>126</v>
      </c>
    </row>
    <row r="282" spans="1:65" s="2" customFormat="1" ht="21.75" customHeight="1">
      <c r="A282" s="34"/>
      <c r="B282" s="35"/>
      <c r="C282" s="235" t="s">
        <v>360</v>
      </c>
      <c r="D282" s="235" t="s">
        <v>138</v>
      </c>
      <c r="E282" s="236" t="s">
        <v>361</v>
      </c>
      <c r="F282" s="237" t="s">
        <v>362</v>
      </c>
      <c r="G282" s="238" t="s">
        <v>132</v>
      </c>
      <c r="H282" s="239">
        <v>4</v>
      </c>
      <c r="I282" s="240"/>
      <c r="J282" s="241">
        <f>ROUND(I282*H282,2)</f>
        <v>0</v>
      </c>
      <c r="K282" s="237" t="s">
        <v>133</v>
      </c>
      <c r="L282" s="242"/>
      <c r="M282" s="243" t="s">
        <v>1</v>
      </c>
      <c r="N282" s="244" t="s">
        <v>38</v>
      </c>
      <c r="O282" s="71"/>
      <c r="P282" s="208">
        <f>O282*H282</f>
        <v>0</v>
      </c>
      <c r="Q282" s="208">
        <v>1.7000000000000001E-2</v>
      </c>
      <c r="R282" s="208">
        <f>Q282*H282</f>
        <v>6.8000000000000005E-2</v>
      </c>
      <c r="S282" s="208">
        <v>0</v>
      </c>
      <c r="T282" s="209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0" t="s">
        <v>306</v>
      </c>
      <c r="AT282" s="210" t="s">
        <v>138</v>
      </c>
      <c r="AU282" s="210" t="s">
        <v>83</v>
      </c>
      <c r="AY282" s="17" t="s">
        <v>126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17" t="s">
        <v>81</v>
      </c>
      <c r="BK282" s="211">
        <f>ROUND(I282*H282,2)</f>
        <v>0</v>
      </c>
      <c r="BL282" s="17" t="s">
        <v>220</v>
      </c>
      <c r="BM282" s="210" t="s">
        <v>363</v>
      </c>
    </row>
    <row r="283" spans="1:65" s="2" customFormat="1" ht="21.75" customHeight="1">
      <c r="A283" s="34"/>
      <c r="B283" s="35"/>
      <c r="C283" s="235" t="s">
        <v>364</v>
      </c>
      <c r="D283" s="235" t="s">
        <v>138</v>
      </c>
      <c r="E283" s="236" t="s">
        <v>365</v>
      </c>
      <c r="F283" s="237" t="s">
        <v>366</v>
      </c>
      <c r="G283" s="238" t="s">
        <v>132</v>
      </c>
      <c r="H283" s="239">
        <v>3</v>
      </c>
      <c r="I283" s="240"/>
      <c r="J283" s="241">
        <f>ROUND(I283*H283,2)</f>
        <v>0</v>
      </c>
      <c r="K283" s="237" t="s">
        <v>133</v>
      </c>
      <c r="L283" s="242"/>
      <c r="M283" s="243" t="s">
        <v>1</v>
      </c>
      <c r="N283" s="244" t="s">
        <v>38</v>
      </c>
      <c r="O283" s="71"/>
      <c r="P283" s="208">
        <f>O283*H283</f>
        <v>0</v>
      </c>
      <c r="Q283" s="208">
        <v>4.2999999999999997E-2</v>
      </c>
      <c r="R283" s="208">
        <f>Q283*H283</f>
        <v>0.129</v>
      </c>
      <c r="S283" s="208">
        <v>0</v>
      </c>
      <c r="T283" s="209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0" t="s">
        <v>306</v>
      </c>
      <c r="AT283" s="210" t="s">
        <v>138</v>
      </c>
      <c r="AU283" s="210" t="s">
        <v>83</v>
      </c>
      <c r="AY283" s="17" t="s">
        <v>126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7" t="s">
        <v>81</v>
      </c>
      <c r="BK283" s="211">
        <f>ROUND(I283*H283,2)</f>
        <v>0</v>
      </c>
      <c r="BL283" s="17" t="s">
        <v>220</v>
      </c>
      <c r="BM283" s="210" t="s">
        <v>367</v>
      </c>
    </row>
    <row r="284" spans="1:65" s="2" customFormat="1" ht="21.75" customHeight="1">
      <c r="A284" s="34"/>
      <c r="B284" s="35"/>
      <c r="C284" s="235" t="s">
        <v>368</v>
      </c>
      <c r="D284" s="235" t="s">
        <v>138</v>
      </c>
      <c r="E284" s="236" t="s">
        <v>369</v>
      </c>
      <c r="F284" s="237" t="s">
        <v>370</v>
      </c>
      <c r="G284" s="238" t="s">
        <v>132</v>
      </c>
      <c r="H284" s="239">
        <v>2</v>
      </c>
      <c r="I284" s="240"/>
      <c r="J284" s="241">
        <f>ROUND(I284*H284,2)</f>
        <v>0</v>
      </c>
      <c r="K284" s="237" t="s">
        <v>133</v>
      </c>
      <c r="L284" s="242"/>
      <c r="M284" s="243" t="s">
        <v>1</v>
      </c>
      <c r="N284" s="244" t="s">
        <v>38</v>
      </c>
      <c r="O284" s="71"/>
      <c r="P284" s="208">
        <f>O284*H284</f>
        <v>0</v>
      </c>
      <c r="Q284" s="208">
        <v>1.95E-2</v>
      </c>
      <c r="R284" s="208">
        <f>Q284*H284</f>
        <v>3.9E-2</v>
      </c>
      <c r="S284" s="208">
        <v>0</v>
      </c>
      <c r="T284" s="209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0" t="s">
        <v>306</v>
      </c>
      <c r="AT284" s="210" t="s">
        <v>138</v>
      </c>
      <c r="AU284" s="210" t="s">
        <v>83</v>
      </c>
      <c r="AY284" s="17" t="s">
        <v>126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7" t="s">
        <v>81</v>
      </c>
      <c r="BK284" s="211">
        <f>ROUND(I284*H284,2)</f>
        <v>0</v>
      </c>
      <c r="BL284" s="17" t="s">
        <v>220</v>
      </c>
      <c r="BM284" s="210" t="s">
        <v>371</v>
      </c>
    </row>
    <row r="285" spans="1:65" s="2" customFormat="1" ht="21.75" customHeight="1">
      <c r="A285" s="34"/>
      <c r="B285" s="35"/>
      <c r="C285" s="199" t="s">
        <v>372</v>
      </c>
      <c r="D285" s="199" t="s">
        <v>129</v>
      </c>
      <c r="E285" s="200" t="s">
        <v>373</v>
      </c>
      <c r="F285" s="201" t="s">
        <v>374</v>
      </c>
      <c r="G285" s="202" t="s">
        <v>132</v>
      </c>
      <c r="H285" s="203">
        <v>2</v>
      </c>
      <c r="I285" s="204"/>
      <c r="J285" s="205">
        <f>ROUND(I285*H285,2)</f>
        <v>0</v>
      </c>
      <c r="K285" s="201" t="s">
        <v>133</v>
      </c>
      <c r="L285" s="39"/>
      <c r="M285" s="206" t="s">
        <v>1</v>
      </c>
      <c r="N285" s="207" t="s">
        <v>38</v>
      </c>
      <c r="O285" s="71"/>
      <c r="P285" s="208">
        <f>O285*H285</f>
        <v>0</v>
      </c>
      <c r="Q285" s="208">
        <v>0</v>
      </c>
      <c r="R285" s="208">
        <f>Q285*H285</f>
        <v>0</v>
      </c>
      <c r="S285" s="208">
        <v>0</v>
      </c>
      <c r="T285" s="209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0" t="s">
        <v>220</v>
      </c>
      <c r="AT285" s="210" t="s">
        <v>129</v>
      </c>
      <c r="AU285" s="210" t="s">
        <v>83</v>
      </c>
      <c r="AY285" s="17" t="s">
        <v>126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7" t="s">
        <v>81</v>
      </c>
      <c r="BK285" s="211">
        <f>ROUND(I285*H285,2)</f>
        <v>0</v>
      </c>
      <c r="BL285" s="17" t="s">
        <v>220</v>
      </c>
      <c r="BM285" s="210" t="s">
        <v>375</v>
      </c>
    </row>
    <row r="286" spans="1:65" s="13" customFormat="1" ht="11.25">
      <c r="B286" s="212"/>
      <c r="C286" s="213"/>
      <c r="D286" s="214" t="s">
        <v>136</v>
      </c>
      <c r="E286" s="215" t="s">
        <v>1</v>
      </c>
      <c r="F286" s="216" t="s">
        <v>83</v>
      </c>
      <c r="G286" s="213"/>
      <c r="H286" s="217">
        <v>2</v>
      </c>
      <c r="I286" s="218"/>
      <c r="J286" s="213"/>
      <c r="K286" s="213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136</v>
      </c>
      <c r="AU286" s="223" t="s">
        <v>83</v>
      </c>
      <c r="AV286" s="13" t="s">
        <v>83</v>
      </c>
      <c r="AW286" s="13" t="s">
        <v>30</v>
      </c>
      <c r="AX286" s="13" t="s">
        <v>73</v>
      </c>
      <c r="AY286" s="223" t="s">
        <v>126</v>
      </c>
    </row>
    <row r="287" spans="1:65" s="14" customFormat="1" ht="11.25">
      <c r="B287" s="224"/>
      <c r="C287" s="225"/>
      <c r="D287" s="214" t="s">
        <v>136</v>
      </c>
      <c r="E287" s="226" t="s">
        <v>1</v>
      </c>
      <c r="F287" s="227" t="s">
        <v>137</v>
      </c>
      <c r="G287" s="225"/>
      <c r="H287" s="228">
        <v>2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AT287" s="234" t="s">
        <v>136</v>
      </c>
      <c r="AU287" s="234" t="s">
        <v>83</v>
      </c>
      <c r="AV287" s="14" t="s">
        <v>134</v>
      </c>
      <c r="AW287" s="14" t="s">
        <v>30</v>
      </c>
      <c r="AX287" s="14" t="s">
        <v>81</v>
      </c>
      <c r="AY287" s="234" t="s">
        <v>126</v>
      </c>
    </row>
    <row r="288" spans="1:65" s="2" customFormat="1" ht="21.75" customHeight="1">
      <c r="A288" s="34"/>
      <c r="B288" s="35"/>
      <c r="C288" s="199" t="s">
        <v>376</v>
      </c>
      <c r="D288" s="199" t="s">
        <v>129</v>
      </c>
      <c r="E288" s="200" t="s">
        <v>377</v>
      </c>
      <c r="F288" s="201" t="s">
        <v>378</v>
      </c>
      <c r="G288" s="202" t="s">
        <v>132</v>
      </c>
      <c r="H288" s="203">
        <v>3</v>
      </c>
      <c r="I288" s="204"/>
      <c r="J288" s="205">
        <f>ROUND(I288*H288,2)</f>
        <v>0</v>
      </c>
      <c r="K288" s="201" t="s">
        <v>133</v>
      </c>
      <c r="L288" s="39"/>
      <c r="M288" s="206" t="s">
        <v>1</v>
      </c>
      <c r="N288" s="207" t="s">
        <v>38</v>
      </c>
      <c r="O288" s="71"/>
      <c r="P288" s="208">
        <f>O288*H288</f>
        <v>0</v>
      </c>
      <c r="Q288" s="208">
        <v>0</v>
      </c>
      <c r="R288" s="208">
        <f>Q288*H288</f>
        <v>0</v>
      </c>
      <c r="S288" s="208">
        <v>0</v>
      </c>
      <c r="T288" s="209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0" t="s">
        <v>220</v>
      </c>
      <c r="AT288" s="210" t="s">
        <v>129</v>
      </c>
      <c r="AU288" s="210" t="s">
        <v>83</v>
      </c>
      <c r="AY288" s="17" t="s">
        <v>126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7" t="s">
        <v>81</v>
      </c>
      <c r="BK288" s="211">
        <f>ROUND(I288*H288,2)</f>
        <v>0</v>
      </c>
      <c r="BL288" s="17" t="s">
        <v>220</v>
      </c>
      <c r="BM288" s="210" t="s">
        <v>379</v>
      </c>
    </row>
    <row r="289" spans="1:65" s="13" customFormat="1" ht="11.25">
      <c r="B289" s="212"/>
      <c r="C289" s="213"/>
      <c r="D289" s="214" t="s">
        <v>136</v>
      </c>
      <c r="E289" s="215" t="s">
        <v>1</v>
      </c>
      <c r="F289" s="216" t="s">
        <v>127</v>
      </c>
      <c r="G289" s="213"/>
      <c r="H289" s="217">
        <v>3</v>
      </c>
      <c r="I289" s="218"/>
      <c r="J289" s="213"/>
      <c r="K289" s="213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136</v>
      </c>
      <c r="AU289" s="223" t="s">
        <v>83</v>
      </c>
      <c r="AV289" s="13" t="s">
        <v>83</v>
      </c>
      <c r="AW289" s="13" t="s">
        <v>30</v>
      </c>
      <c r="AX289" s="13" t="s">
        <v>73</v>
      </c>
      <c r="AY289" s="223" t="s">
        <v>126</v>
      </c>
    </row>
    <row r="290" spans="1:65" s="14" customFormat="1" ht="11.25">
      <c r="B290" s="224"/>
      <c r="C290" s="225"/>
      <c r="D290" s="214" t="s">
        <v>136</v>
      </c>
      <c r="E290" s="226" t="s">
        <v>1</v>
      </c>
      <c r="F290" s="227" t="s">
        <v>137</v>
      </c>
      <c r="G290" s="225"/>
      <c r="H290" s="228">
        <v>3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AT290" s="234" t="s">
        <v>136</v>
      </c>
      <c r="AU290" s="234" t="s">
        <v>83</v>
      </c>
      <c r="AV290" s="14" t="s">
        <v>134</v>
      </c>
      <c r="AW290" s="14" t="s">
        <v>30</v>
      </c>
      <c r="AX290" s="14" t="s">
        <v>81</v>
      </c>
      <c r="AY290" s="234" t="s">
        <v>126</v>
      </c>
    </row>
    <row r="291" spans="1:65" s="2" customFormat="1" ht="16.5" customHeight="1">
      <c r="A291" s="34"/>
      <c r="B291" s="35"/>
      <c r="C291" s="199" t="s">
        <v>380</v>
      </c>
      <c r="D291" s="199" t="s">
        <v>129</v>
      </c>
      <c r="E291" s="200" t="s">
        <v>381</v>
      </c>
      <c r="F291" s="201" t="s">
        <v>382</v>
      </c>
      <c r="G291" s="202" t="s">
        <v>132</v>
      </c>
      <c r="H291" s="203">
        <v>13</v>
      </c>
      <c r="I291" s="204"/>
      <c r="J291" s="205">
        <f>ROUND(I291*H291,2)</f>
        <v>0</v>
      </c>
      <c r="K291" s="201" t="s">
        <v>133</v>
      </c>
      <c r="L291" s="39"/>
      <c r="M291" s="206" t="s">
        <v>1</v>
      </c>
      <c r="N291" s="207" t="s">
        <v>38</v>
      </c>
      <c r="O291" s="71"/>
      <c r="P291" s="208">
        <f>O291*H291</f>
        <v>0</v>
      </c>
      <c r="Q291" s="208">
        <v>0</v>
      </c>
      <c r="R291" s="208">
        <f>Q291*H291</f>
        <v>0</v>
      </c>
      <c r="S291" s="208">
        <v>0</v>
      </c>
      <c r="T291" s="209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0" t="s">
        <v>220</v>
      </c>
      <c r="AT291" s="210" t="s">
        <v>129</v>
      </c>
      <c r="AU291" s="210" t="s">
        <v>83</v>
      </c>
      <c r="AY291" s="17" t="s">
        <v>126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7" t="s">
        <v>81</v>
      </c>
      <c r="BK291" s="211">
        <f>ROUND(I291*H291,2)</f>
        <v>0</v>
      </c>
      <c r="BL291" s="17" t="s">
        <v>220</v>
      </c>
      <c r="BM291" s="210" t="s">
        <v>383</v>
      </c>
    </row>
    <row r="292" spans="1:65" s="13" customFormat="1" ht="11.25">
      <c r="B292" s="212"/>
      <c r="C292" s="213"/>
      <c r="D292" s="214" t="s">
        <v>136</v>
      </c>
      <c r="E292" s="215" t="s">
        <v>1</v>
      </c>
      <c r="F292" s="216" t="s">
        <v>205</v>
      </c>
      <c r="G292" s="213"/>
      <c r="H292" s="217">
        <v>13</v>
      </c>
      <c r="I292" s="218"/>
      <c r="J292" s="213"/>
      <c r="K292" s="213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136</v>
      </c>
      <c r="AU292" s="223" t="s">
        <v>83</v>
      </c>
      <c r="AV292" s="13" t="s">
        <v>83</v>
      </c>
      <c r="AW292" s="13" t="s">
        <v>30</v>
      </c>
      <c r="AX292" s="13" t="s">
        <v>73</v>
      </c>
      <c r="AY292" s="223" t="s">
        <v>126</v>
      </c>
    </row>
    <row r="293" spans="1:65" s="14" customFormat="1" ht="11.25">
      <c r="B293" s="224"/>
      <c r="C293" s="225"/>
      <c r="D293" s="214" t="s">
        <v>136</v>
      </c>
      <c r="E293" s="226" t="s">
        <v>1</v>
      </c>
      <c r="F293" s="227" t="s">
        <v>137</v>
      </c>
      <c r="G293" s="225"/>
      <c r="H293" s="228">
        <v>13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AT293" s="234" t="s">
        <v>136</v>
      </c>
      <c r="AU293" s="234" t="s">
        <v>83</v>
      </c>
      <c r="AV293" s="14" t="s">
        <v>134</v>
      </c>
      <c r="AW293" s="14" t="s">
        <v>30</v>
      </c>
      <c r="AX293" s="14" t="s">
        <v>81</v>
      </c>
      <c r="AY293" s="234" t="s">
        <v>126</v>
      </c>
    </row>
    <row r="294" spans="1:65" s="2" customFormat="1" ht="16.5" customHeight="1">
      <c r="A294" s="34"/>
      <c r="B294" s="35"/>
      <c r="C294" s="235" t="s">
        <v>384</v>
      </c>
      <c r="D294" s="235" t="s">
        <v>138</v>
      </c>
      <c r="E294" s="236" t="s">
        <v>385</v>
      </c>
      <c r="F294" s="237" t="s">
        <v>386</v>
      </c>
      <c r="G294" s="238" t="s">
        <v>1</v>
      </c>
      <c r="H294" s="239">
        <v>13</v>
      </c>
      <c r="I294" s="240"/>
      <c r="J294" s="241">
        <f>ROUND(I294*H294,2)</f>
        <v>0</v>
      </c>
      <c r="K294" s="237" t="s">
        <v>1</v>
      </c>
      <c r="L294" s="242"/>
      <c r="M294" s="243" t="s">
        <v>1</v>
      </c>
      <c r="N294" s="244" t="s">
        <v>38</v>
      </c>
      <c r="O294" s="71"/>
      <c r="P294" s="208">
        <f>O294*H294</f>
        <v>0</v>
      </c>
      <c r="Q294" s="208">
        <v>2.0000000000000001E-4</v>
      </c>
      <c r="R294" s="208">
        <f>Q294*H294</f>
        <v>2.6000000000000003E-3</v>
      </c>
      <c r="S294" s="208">
        <v>0</v>
      </c>
      <c r="T294" s="209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0" t="s">
        <v>306</v>
      </c>
      <c r="AT294" s="210" t="s">
        <v>138</v>
      </c>
      <c r="AU294" s="210" t="s">
        <v>83</v>
      </c>
      <c r="AY294" s="17" t="s">
        <v>126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7" t="s">
        <v>81</v>
      </c>
      <c r="BK294" s="211">
        <f>ROUND(I294*H294,2)</f>
        <v>0</v>
      </c>
      <c r="BL294" s="17" t="s">
        <v>220</v>
      </c>
      <c r="BM294" s="210" t="s">
        <v>387</v>
      </c>
    </row>
    <row r="295" spans="1:65" s="13" customFormat="1" ht="11.25">
      <c r="B295" s="212"/>
      <c r="C295" s="213"/>
      <c r="D295" s="214" t="s">
        <v>136</v>
      </c>
      <c r="E295" s="215" t="s">
        <v>1</v>
      </c>
      <c r="F295" s="216" t="s">
        <v>205</v>
      </c>
      <c r="G295" s="213"/>
      <c r="H295" s="217">
        <v>13</v>
      </c>
      <c r="I295" s="218"/>
      <c r="J295" s="213"/>
      <c r="K295" s="213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136</v>
      </c>
      <c r="AU295" s="223" t="s">
        <v>83</v>
      </c>
      <c r="AV295" s="13" t="s">
        <v>83</v>
      </c>
      <c r="AW295" s="13" t="s">
        <v>30</v>
      </c>
      <c r="AX295" s="13" t="s">
        <v>73</v>
      </c>
      <c r="AY295" s="223" t="s">
        <v>126</v>
      </c>
    </row>
    <row r="296" spans="1:65" s="14" customFormat="1" ht="11.25">
      <c r="B296" s="224"/>
      <c r="C296" s="225"/>
      <c r="D296" s="214" t="s">
        <v>136</v>
      </c>
      <c r="E296" s="226" t="s">
        <v>1</v>
      </c>
      <c r="F296" s="227" t="s">
        <v>137</v>
      </c>
      <c r="G296" s="225"/>
      <c r="H296" s="228">
        <v>13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AT296" s="234" t="s">
        <v>136</v>
      </c>
      <c r="AU296" s="234" t="s">
        <v>83</v>
      </c>
      <c r="AV296" s="14" t="s">
        <v>134</v>
      </c>
      <c r="AW296" s="14" t="s">
        <v>30</v>
      </c>
      <c r="AX296" s="14" t="s">
        <v>81</v>
      </c>
      <c r="AY296" s="234" t="s">
        <v>126</v>
      </c>
    </row>
    <row r="297" spans="1:65" s="2" customFormat="1" ht="16.5" customHeight="1">
      <c r="A297" s="34"/>
      <c r="B297" s="35"/>
      <c r="C297" s="199" t="s">
        <v>388</v>
      </c>
      <c r="D297" s="199" t="s">
        <v>129</v>
      </c>
      <c r="E297" s="200" t="s">
        <v>389</v>
      </c>
      <c r="F297" s="201" t="s">
        <v>390</v>
      </c>
      <c r="G297" s="202" t="s">
        <v>132</v>
      </c>
      <c r="H297" s="203">
        <v>9</v>
      </c>
      <c r="I297" s="204"/>
      <c r="J297" s="205">
        <f>ROUND(I297*H297,2)</f>
        <v>0</v>
      </c>
      <c r="K297" s="201" t="s">
        <v>133</v>
      </c>
      <c r="L297" s="39"/>
      <c r="M297" s="206" t="s">
        <v>1</v>
      </c>
      <c r="N297" s="207" t="s">
        <v>38</v>
      </c>
      <c r="O297" s="71"/>
      <c r="P297" s="208">
        <f>O297*H297</f>
        <v>0</v>
      </c>
      <c r="Q297" s="208">
        <v>0</v>
      </c>
      <c r="R297" s="208">
        <f>Q297*H297</f>
        <v>0</v>
      </c>
      <c r="S297" s="208">
        <v>0</v>
      </c>
      <c r="T297" s="209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0" t="s">
        <v>220</v>
      </c>
      <c r="AT297" s="210" t="s">
        <v>129</v>
      </c>
      <c r="AU297" s="210" t="s">
        <v>83</v>
      </c>
      <c r="AY297" s="17" t="s">
        <v>126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7" t="s">
        <v>81</v>
      </c>
      <c r="BK297" s="211">
        <f>ROUND(I297*H297,2)</f>
        <v>0</v>
      </c>
      <c r="BL297" s="17" t="s">
        <v>220</v>
      </c>
      <c r="BM297" s="210" t="s">
        <v>391</v>
      </c>
    </row>
    <row r="298" spans="1:65" s="2" customFormat="1" ht="16.5" customHeight="1">
      <c r="A298" s="34"/>
      <c r="B298" s="35"/>
      <c r="C298" s="235" t="s">
        <v>392</v>
      </c>
      <c r="D298" s="235" t="s">
        <v>138</v>
      </c>
      <c r="E298" s="236" t="s">
        <v>393</v>
      </c>
      <c r="F298" s="237" t="s">
        <v>394</v>
      </c>
      <c r="G298" s="238" t="s">
        <v>132</v>
      </c>
      <c r="H298" s="239">
        <v>9</v>
      </c>
      <c r="I298" s="240"/>
      <c r="J298" s="241">
        <f>ROUND(I298*H298,2)</f>
        <v>0</v>
      </c>
      <c r="K298" s="237" t="s">
        <v>133</v>
      </c>
      <c r="L298" s="242"/>
      <c r="M298" s="243" t="s">
        <v>1</v>
      </c>
      <c r="N298" s="244" t="s">
        <v>38</v>
      </c>
      <c r="O298" s="71"/>
      <c r="P298" s="208">
        <f>O298*H298</f>
        <v>0</v>
      </c>
      <c r="Q298" s="208">
        <v>1.4999999999999999E-4</v>
      </c>
      <c r="R298" s="208">
        <f>Q298*H298</f>
        <v>1.3499999999999999E-3</v>
      </c>
      <c r="S298" s="208">
        <v>0</v>
      </c>
      <c r="T298" s="209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0" t="s">
        <v>306</v>
      </c>
      <c r="AT298" s="210" t="s">
        <v>138</v>
      </c>
      <c r="AU298" s="210" t="s">
        <v>83</v>
      </c>
      <c r="AY298" s="17" t="s">
        <v>126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7" t="s">
        <v>81</v>
      </c>
      <c r="BK298" s="211">
        <f>ROUND(I298*H298,2)</f>
        <v>0</v>
      </c>
      <c r="BL298" s="17" t="s">
        <v>220</v>
      </c>
      <c r="BM298" s="210" t="s">
        <v>395</v>
      </c>
    </row>
    <row r="299" spans="1:65" s="2" customFormat="1" ht="21.75" customHeight="1">
      <c r="A299" s="34"/>
      <c r="B299" s="35"/>
      <c r="C299" s="235" t="s">
        <v>396</v>
      </c>
      <c r="D299" s="235" t="s">
        <v>138</v>
      </c>
      <c r="E299" s="236" t="s">
        <v>397</v>
      </c>
      <c r="F299" s="237" t="s">
        <v>398</v>
      </c>
      <c r="G299" s="238" t="s">
        <v>132</v>
      </c>
      <c r="H299" s="239">
        <v>9</v>
      </c>
      <c r="I299" s="240"/>
      <c r="J299" s="241">
        <f>ROUND(I299*H299,2)</f>
        <v>0</v>
      </c>
      <c r="K299" s="237" t="s">
        <v>133</v>
      </c>
      <c r="L299" s="242"/>
      <c r="M299" s="243" t="s">
        <v>1</v>
      </c>
      <c r="N299" s="244" t="s">
        <v>38</v>
      </c>
      <c r="O299" s="71"/>
      <c r="P299" s="208">
        <f>O299*H299</f>
        <v>0</v>
      </c>
      <c r="Q299" s="208">
        <v>1.1999999999999999E-3</v>
      </c>
      <c r="R299" s="208">
        <f>Q299*H299</f>
        <v>1.0799999999999999E-2</v>
      </c>
      <c r="S299" s="208">
        <v>0</v>
      </c>
      <c r="T299" s="209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0" t="s">
        <v>306</v>
      </c>
      <c r="AT299" s="210" t="s">
        <v>138</v>
      </c>
      <c r="AU299" s="210" t="s">
        <v>83</v>
      </c>
      <c r="AY299" s="17" t="s">
        <v>126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7" t="s">
        <v>81</v>
      </c>
      <c r="BK299" s="211">
        <f>ROUND(I299*H299,2)</f>
        <v>0</v>
      </c>
      <c r="BL299" s="17" t="s">
        <v>220</v>
      </c>
      <c r="BM299" s="210" t="s">
        <v>399</v>
      </c>
    </row>
    <row r="300" spans="1:65" s="2" customFormat="1" ht="21.75" customHeight="1">
      <c r="A300" s="34"/>
      <c r="B300" s="35"/>
      <c r="C300" s="199" t="s">
        <v>400</v>
      </c>
      <c r="D300" s="199" t="s">
        <v>129</v>
      </c>
      <c r="E300" s="200" t="s">
        <v>401</v>
      </c>
      <c r="F300" s="201" t="s">
        <v>402</v>
      </c>
      <c r="G300" s="202" t="s">
        <v>132</v>
      </c>
      <c r="H300" s="203">
        <v>10</v>
      </c>
      <c r="I300" s="204"/>
      <c r="J300" s="205">
        <f>ROUND(I300*H300,2)</f>
        <v>0</v>
      </c>
      <c r="K300" s="201" t="s">
        <v>133</v>
      </c>
      <c r="L300" s="39"/>
      <c r="M300" s="206" t="s">
        <v>1</v>
      </c>
      <c r="N300" s="207" t="s">
        <v>38</v>
      </c>
      <c r="O300" s="71"/>
      <c r="P300" s="208">
        <f>O300*H300</f>
        <v>0</v>
      </c>
      <c r="Q300" s="208">
        <v>0</v>
      </c>
      <c r="R300" s="208">
        <f>Q300*H300</f>
        <v>0</v>
      </c>
      <c r="S300" s="208">
        <v>2.4E-2</v>
      </c>
      <c r="T300" s="209">
        <f>S300*H300</f>
        <v>0.24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0" t="s">
        <v>220</v>
      </c>
      <c r="AT300" s="210" t="s">
        <v>129</v>
      </c>
      <c r="AU300" s="210" t="s">
        <v>83</v>
      </c>
      <c r="AY300" s="17" t="s">
        <v>126</v>
      </c>
      <c r="BE300" s="211">
        <f>IF(N300="základní",J300,0)</f>
        <v>0</v>
      </c>
      <c r="BF300" s="211">
        <f>IF(N300="snížená",J300,0)</f>
        <v>0</v>
      </c>
      <c r="BG300" s="211">
        <f>IF(N300="zákl. přenesená",J300,0)</f>
        <v>0</v>
      </c>
      <c r="BH300" s="211">
        <f>IF(N300="sníž. přenesená",J300,0)</f>
        <v>0</v>
      </c>
      <c r="BI300" s="211">
        <f>IF(N300="nulová",J300,0)</f>
        <v>0</v>
      </c>
      <c r="BJ300" s="17" t="s">
        <v>81</v>
      </c>
      <c r="BK300" s="211">
        <f>ROUND(I300*H300,2)</f>
        <v>0</v>
      </c>
      <c r="BL300" s="17" t="s">
        <v>220</v>
      </c>
      <c r="BM300" s="210" t="s">
        <v>403</v>
      </c>
    </row>
    <row r="301" spans="1:65" s="13" customFormat="1" ht="11.25">
      <c r="B301" s="212"/>
      <c r="C301" s="213"/>
      <c r="D301" s="214" t="s">
        <v>136</v>
      </c>
      <c r="E301" s="215" t="s">
        <v>1</v>
      </c>
      <c r="F301" s="216" t="s">
        <v>185</v>
      </c>
      <c r="G301" s="213"/>
      <c r="H301" s="217">
        <v>10</v>
      </c>
      <c r="I301" s="218"/>
      <c r="J301" s="213"/>
      <c r="K301" s="213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136</v>
      </c>
      <c r="AU301" s="223" t="s">
        <v>83</v>
      </c>
      <c r="AV301" s="13" t="s">
        <v>83</v>
      </c>
      <c r="AW301" s="13" t="s">
        <v>30</v>
      </c>
      <c r="AX301" s="13" t="s">
        <v>73</v>
      </c>
      <c r="AY301" s="223" t="s">
        <v>126</v>
      </c>
    </row>
    <row r="302" spans="1:65" s="14" customFormat="1" ht="11.25">
      <c r="B302" s="224"/>
      <c r="C302" s="225"/>
      <c r="D302" s="214" t="s">
        <v>136</v>
      </c>
      <c r="E302" s="226" t="s">
        <v>1</v>
      </c>
      <c r="F302" s="227" t="s">
        <v>137</v>
      </c>
      <c r="G302" s="225"/>
      <c r="H302" s="228">
        <v>10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AT302" s="234" t="s">
        <v>136</v>
      </c>
      <c r="AU302" s="234" t="s">
        <v>83</v>
      </c>
      <c r="AV302" s="14" t="s">
        <v>134</v>
      </c>
      <c r="AW302" s="14" t="s">
        <v>30</v>
      </c>
      <c r="AX302" s="14" t="s">
        <v>81</v>
      </c>
      <c r="AY302" s="234" t="s">
        <v>126</v>
      </c>
    </row>
    <row r="303" spans="1:65" s="2" customFormat="1" ht="21.75" customHeight="1">
      <c r="A303" s="34"/>
      <c r="B303" s="35"/>
      <c r="C303" s="199" t="s">
        <v>404</v>
      </c>
      <c r="D303" s="199" t="s">
        <v>129</v>
      </c>
      <c r="E303" s="200" t="s">
        <v>405</v>
      </c>
      <c r="F303" s="201" t="s">
        <v>406</v>
      </c>
      <c r="G303" s="202" t="s">
        <v>132</v>
      </c>
      <c r="H303" s="203">
        <v>8</v>
      </c>
      <c r="I303" s="204"/>
      <c r="J303" s="205">
        <f>ROUND(I303*H303,2)</f>
        <v>0</v>
      </c>
      <c r="K303" s="201" t="s">
        <v>133</v>
      </c>
      <c r="L303" s="39"/>
      <c r="M303" s="206" t="s">
        <v>1</v>
      </c>
      <c r="N303" s="207" t="s">
        <v>38</v>
      </c>
      <c r="O303" s="71"/>
      <c r="P303" s="208">
        <f>O303*H303</f>
        <v>0</v>
      </c>
      <c r="Q303" s="208">
        <v>0</v>
      </c>
      <c r="R303" s="208">
        <f>Q303*H303</f>
        <v>0</v>
      </c>
      <c r="S303" s="208">
        <v>0</v>
      </c>
      <c r="T303" s="209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0" t="s">
        <v>220</v>
      </c>
      <c r="AT303" s="210" t="s">
        <v>129</v>
      </c>
      <c r="AU303" s="210" t="s">
        <v>83</v>
      </c>
      <c r="AY303" s="17" t="s">
        <v>126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17" t="s">
        <v>81</v>
      </c>
      <c r="BK303" s="211">
        <f>ROUND(I303*H303,2)</f>
        <v>0</v>
      </c>
      <c r="BL303" s="17" t="s">
        <v>220</v>
      </c>
      <c r="BM303" s="210" t="s">
        <v>407</v>
      </c>
    </row>
    <row r="304" spans="1:65" s="13" customFormat="1" ht="11.25">
      <c r="B304" s="212"/>
      <c r="C304" s="213"/>
      <c r="D304" s="214" t="s">
        <v>136</v>
      </c>
      <c r="E304" s="215" t="s">
        <v>1</v>
      </c>
      <c r="F304" s="216" t="s">
        <v>141</v>
      </c>
      <c r="G304" s="213"/>
      <c r="H304" s="217">
        <v>8</v>
      </c>
      <c r="I304" s="218"/>
      <c r="J304" s="213"/>
      <c r="K304" s="213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136</v>
      </c>
      <c r="AU304" s="223" t="s">
        <v>83</v>
      </c>
      <c r="AV304" s="13" t="s">
        <v>83</v>
      </c>
      <c r="AW304" s="13" t="s">
        <v>30</v>
      </c>
      <c r="AX304" s="13" t="s">
        <v>73</v>
      </c>
      <c r="AY304" s="223" t="s">
        <v>126</v>
      </c>
    </row>
    <row r="305" spans="1:65" s="14" customFormat="1" ht="11.25">
      <c r="B305" s="224"/>
      <c r="C305" s="225"/>
      <c r="D305" s="214" t="s">
        <v>136</v>
      </c>
      <c r="E305" s="226" t="s">
        <v>1</v>
      </c>
      <c r="F305" s="227" t="s">
        <v>137</v>
      </c>
      <c r="G305" s="225"/>
      <c r="H305" s="228">
        <v>8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AT305" s="234" t="s">
        <v>136</v>
      </c>
      <c r="AU305" s="234" t="s">
        <v>83</v>
      </c>
      <c r="AV305" s="14" t="s">
        <v>134</v>
      </c>
      <c r="AW305" s="14" t="s">
        <v>30</v>
      </c>
      <c r="AX305" s="14" t="s">
        <v>81</v>
      </c>
      <c r="AY305" s="234" t="s">
        <v>126</v>
      </c>
    </row>
    <row r="306" spans="1:65" s="2" customFormat="1" ht="16.5" customHeight="1">
      <c r="A306" s="34"/>
      <c r="B306" s="35"/>
      <c r="C306" s="235" t="s">
        <v>408</v>
      </c>
      <c r="D306" s="235" t="s">
        <v>138</v>
      </c>
      <c r="E306" s="236" t="s">
        <v>409</v>
      </c>
      <c r="F306" s="237" t="s">
        <v>410</v>
      </c>
      <c r="G306" s="238" t="s">
        <v>164</v>
      </c>
      <c r="H306" s="239">
        <v>35.75</v>
      </c>
      <c r="I306" s="240"/>
      <c r="J306" s="241">
        <f>ROUND(I306*H306,2)</f>
        <v>0</v>
      </c>
      <c r="K306" s="237" t="s">
        <v>133</v>
      </c>
      <c r="L306" s="242"/>
      <c r="M306" s="243" t="s">
        <v>1</v>
      </c>
      <c r="N306" s="244" t="s">
        <v>38</v>
      </c>
      <c r="O306" s="71"/>
      <c r="P306" s="208">
        <f>O306*H306</f>
        <v>0</v>
      </c>
      <c r="Q306" s="208">
        <v>0.01</v>
      </c>
      <c r="R306" s="208">
        <f>Q306*H306</f>
        <v>0.35749999999999998</v>
      </c>
      <c r="S306" s="208">
        <v>0</v>
      </c>
      <c r="T306" s="209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0" t="s">
        <v>306</v>
      </c>
      <c r="AT306" s="210" t="s">
        <v>138</v>
      </c>
      <c r="AU306" s="210" t="s">
        <v>83</v>
      </c>
      <c r="AY306" s="17" t="s">
        <v>126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7" t="s">
        <v>81</v>
      </c>
      <c r="BK306" s="211">
        <f>ROUND(I306*H306,2)</f>
        <v>0</v>
      </c>
      <c r="BL306" s="17" t="s">
        <v>220</v>
      </c>
      <c r="BM306" s="210" t="s">
        <v>411</v>
      </c>
    </row>
    <row r="307" spans="1:65" s="2" customFormat="1" ht="21.75" customHeight="1">
      <c r="A307" s="34"/>
      <c r="B307" s="35"/>
      <c r="C307" s="199" t="s">
        <v>412</v>
      </c>
      <c r="D307" s="199" t="s">
        <v>129</v>
      </c>
      <c r="E307" s="200" t="s">
        <v>413</v>
      </c>
      <c r="F307" s="201" t="s">
        <v>414</v>
      </c>
      <c r="G307" s="202" t="s">
        <v>132</v>
      </c>
      <c r="H307" s="203">
        <v>9</v>
      </c>
      <c r="I307" s="204"/>
      <c r="J307" s="205">
        <f>ROUND(I307*H307,2)</f>
        <v>0</v>
      </c>
      <c r="K307" s="201" t="s">
        <v>133</v>
      </c>
      <c r="L307" s="39"/>
      <c r="M307" s="206" t="s">
        <v>1</v>
      </c>
      <c r="N307" s="207" t="s">
        <v>38</v>
      </c>
      <c r="O307" s="71"/>
      <c r="P307" s="208">
        <f>O307*H307</f>
        <v>0</v>
      </c>
      <c r="Q307" s="208">
        <v>0</v>
      </c>
      <c r="R307" s="208">
        <f>Q307*H307</f>
        <v>0</v>
      </c>
      <c r="S307" s="208">
        <v>0</v>
      </c>
      <c r="T307" s="209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0" t="s">
        <v>220</v>
      </c>
      <c r="AT307" s="210" t="s">
        <v>129</v>
      </c>
      <c r="AU307" s="210" t="s">
        <v>83</v>
      </c>
      <c r="AY307" s="17" t="s">
        <v>126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7" t="s">
        <v>81</v>
      </c>
      <c r="BK307" s="211">
        <f>ROUND(I307*H307,2)</f>
        <v>0</v>
      </c>
      <c r="BL307" s="17" t="s">
        <v>220</v>
      </c>
      <c r="BM307" s="210" t="s">
        <v>415</v>
      </c>
    </row>
    <row r="308" spans="1:65" s="13" customFormat="1" ht="11.25">
      <c r="B308" s="212"/>
      <c r="C308" s="213"/>
      <c r="D308" s="214" t="s">
        <v>136</v>
      </c>
      <c r="E308" s="215" t="s">
        <v>1</v>
      </c>
      <c r="F308" s="216" t="s">
        <v>416</v>
      </c>
      <c r="G308" s="213"/>
      <c r="H308" s="217">
        <v>9</v>
      </c>
      <c r="I308" s="218"/>
      <c r="J308" s="213"/>
      <c r="K308" s="213"/>
      <c r="L308" s="219"/>
      <c r="M308" s="220"/>
      <c r="N308" s="221"/>
      <c r="O308" s="221"/>
      <c r="P308" s="221"/>
      <c r="Q308" s="221"/>
      <c r="R308" s="221"/>
      <c r="S308" s="221"/>
      <c r="T308" s="222"/>
      <c r="AT308" s="223" t="s">
        <v>136</v>
      </c>
      <c r="AU308" s="223" t="s">
        <v>83</v>
      </c>
      <c r="AV308" s="13" t="s">
        <v>83</v>
      </c>
      <c r="AW308" s="13" t="s">
        <v>30</v>
      </c>
      <c r="AX308" s="13" t="s">
        <v>73</v>
      </c>
      <c r="AY308" s="223" t="s">
        <v>126</v>
      </c>
    </row>
    <row r="309" spans="1:65" s="14" customFormat="1" ht="11.25">
      <c r="B309" s="224"/>
      <c r="C309" s="225"/>
      <c r="D309" s="214" t="s">
        <v>136</v>
      </c>
      <c r="E309" s="226" t="s">
        <v>1</v>
      </c>
      <c r="F309" s="227" t="s">
        <v>137</v>
      </c>
      <c r="G309" s="225"/>
      <c r="H309" s="228">
        <v>9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AT309" s="234" t="s">
        <v>136</v>
      </c>
      <c r="AU309" s="234" t="s">
        <v>83</v>
      </c>
      <c r="AV309" s="14" t="s">
        <v>134</v>
      </c>
      <c r="AW309" s="14" t="s">
        <v>30</v>
      </c>
      <c r="AX309" s="14" t="s">
        <v>81</v>
      </c>
      <c r="AY309" s="234" t="s">
        <v>126</v>
      </c>
    </row>
    <row r="310" spans="1:65" s="2" customFormat="1" ht="21.75" customHeight="1">
      <c r="A310" s="34"/>
      <c r="B310" s="35"/>
      <c r="C310" s="235" t="s">
        <v>417</v>
      </c>
      <c r="D310" s="235" t="s">
        <v>138</v>
      </c>
      <c r="E310" s="236" t="s">
        <v>418</v>
      </c>
      <c r="F310" s="237" t="s">
        <v>419</v>
      </c>
      <c r="G310" s="238" t="s">
        <v>132</v>
      </c>
      <c r="H310" s="239">
        <v>7</v>
      </c>
      <c r="I310" s="240"/>
      <c r="J310" s="241">
        <f>ROUND(I310*H310,2)</f>
        <v>0</v>
      </c>
      <c r="K310" s="237" t="s">
        <v>133</v>
      </c>
      <c r="L310" s="242"/>
      <c r="M310" s="243" t="s">
        <v>1</v>
      </c>
      <c r="N310" s="244" t="s">
        <v>38</v>
      </c>
      <c r="O310" s="71"/>
      <c r="P310" s="208">
        <f>O310*H310</f>
        <v>0</v>
      </c>
      <c r="Q310" s="208">
        <v>2.0799999999999998E-3</v>
      </c>
      <c r="R310" s="208">
        <f>Q310*H310</f>
        <v>1.4559999999999998E-2</v>
      </c>
      <c r="S310" s="208">
        <v>0</v>
      </c>
      <c r="T310" s="209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0" t="s">
        <v>306</v>
      </c>
      <c r="AT310" s="210" t="s">
        <v>138</v>
      </c>
      <c r="AU310" s="210" t="s">
        <v>83</v>
      </c>
      <c r="AY310" s="17" t="s">
        <v>126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17" t="s">
        <v>81</v>
      </c>
      <c r="BK310" s="211">
        <f>ROUND(I310*H310,2)</f>
        <v>0</v>
      </c>
      <c r="BL310" s="17" t="s">
        <v>220</v>
      </c>
      <c r="BM310" s="210" t="s">
        <v>420</v>
      </c>
    </row>
    <row r="311" spans="1:65" s="2" customFormat="1" ht="21.75" customHeight="1">
      <c r="A311" s="34"/>
      <c r="B311" s="35"/>
      <c r="C311" s="235" t="s">
        <v>421</v>
      </c>
      <c r="D311" s="235" t="s">
        <v>138</v>
      </c>
      <c r="E311" s="236" t="s">
        <v>422</v>
      </c>
      <c r="F311" s="237" t="s">
        <v>423</v>
      </c>
      <c r="G311" s="238" t="s">
        <v>132</v>
      </c>
      <c r="H311" s="239">
        <v>2</v>
      </c>
      <c r="I311" s="240"/>
      <c r="J311" s="241">
        <f>ROUND(I311*H311,2)</f>
        <v>0</v>
      </c>
      <c r="K311" s="237" t="s">
        <v>133</v>
      </c>
      <c r="L311" s="242"/>
      <c r="M311" s="243" t="s">
        <v>1</v>
      </c>
      <c r="N311" s="244" t="s">
        <v>38</v>
      </c>
      <c r="O311" s="71"/>
      <c r="P311" s="208">
        <f>O311*H311</f>
        <v>0</v>
      </c>
      <c r="Q311" s="208">
        <v>1.8500000000000001E-3</v>
      </c>
      <c r="R311" s="208">
        <f>Q311*H311</f>
        <v>3.7000000000000002E-3</v>
      </c>
      <c r="S311" s="208">
        <v>0</v>
      </c>
      <c r="T311" s="209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0" t="s">
        <v>306</v>
      </c>
      <c r="AT311" s="210" t="s">
        <v>138</v>
      </c>
      <c r="AU311" s="210" t="s">
        <v>83</v>
      </c>
      <c r="AY311" s="17" t="s">
        <v>126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17" t="s">
        <v>81</v>
      </c>
      <c r="BK311" s="211">
        <f>ROUND(I311*H311,2)</f>
        <v>0</v>
      </c>
      <c r="BL311" s="17" t="s">
        <v>220</v>
      </c>
      <c r="BM311" s="210" t="s">
        <v>424</v>
      </c>
    </row>
    <row r="312" spans="1:65" s="2" customFormat="1" ht="21.75" customHeight="1">
      <c r="A312" s="34"/>
      <c r="B312" s="35"/>
      <c r="C312" s="199" t="s">
        <v>425</v>
      </c>
      <c r="D312" s="199" t="s">
        <v>129</v>
      </c>
      <c r="E312" s="200" t="s">
        <v>426</v>
      </c>
      <c r="F312" s="201" t="s">
        <v>427</v>
      </c>
      <c r="G312" s="202" t="s">
        <v>278</v>
      </c>
      <c r="H312" s="203">
        <v>0.67400000000000004</v>
      </c>
      <c r="I312" s="204"/>
      <c r="J312" s="205">
        <f>ROUND(I312*H312,2)</f>
        <v>0</v>
      </c>
      <c r="K312" s="201" t="s">
        <v>133</v>
      </c>
      <c r="L312" s="39"/>
      <c r="M312" s="206" t="s">
        <v>1</v>
      </c>
      <c r="N312" s="207" t="s">
        <v>38</v>
      </c>
      <c r="O312" s="71"/>
      <c r="P312" s="208">
        <f>O312*H312</f>
        <v>0</v>
      </c>
      <c r="Q312" s="208">
        <v>0</v>
      </c>
      <c r="R312" s="208">
        <f>Q312*H312</f>
        <v>0</v>
      </c>
      <c r="S312" s="208">
        <v>0</v>
      </c>
      <c r="T312" s="209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0" t="s">
        <v>220</v>
      </c>
      <c r="AT312" s="210" t="s">
        <v>129</v>
      </c>
      <c r="AU312" s="210" t="s">
        <v>83</v>
      </c>
      <c r="AY312" s="17" t="s">
        <v>126</v>
      </c>
      <c r="BE312" s="211">
        <f>IF(N312="základní",J312,0)</f>
        <v>0</v>
      </c>
      <c r="BF312" s="211">
        <f>IF(N312="snížená",J312,0)</f>
        <v>0</v>
      </c>
      <c r="BG312" s="211">
        <f>IF(N312="zákl. přenesená",J312,0)</f>
        <v>0</v>
      </c>
      <c r="BH312" s="211">
        <f>IF(N312="sníž. přenesená",J312,0)</f>
        <v>0</v>
      </c>
      <c r="BI312" s="211">
        <f>IF(N312="nulová",J312,0)</f>
        <v>0</v>
      </c>
      <c r="BJ312" s="17" t="s">
        <v>81</v>
      </c>
      <c r="BK312" s="211">
        <f>ROUND(I312*H312,2)</f>
        <v>0</v>
      </c>
      <c r="BL312" s="17" t="s">
        <v>220</v>
      </c>
      <c r="BM312" s="210" t="s">
        <v>428</v>
      </c>
    </row>
    <row r="313" spans="1:65" s="12" customFormat="1" ht="22.9" customHeight="1">
      <c r="B313" s="183"/>
      <c r="C313" s="184"/>
      <c r="D313" s="185" t="s">
        <v>72</v>
      </c>
      <c r="E313" s="197" t="s">
        <v>429</v>
      </c>
      <c r="F313" s="197" t="s">
        <v>430</v>
      </c>
      <c r="G313" s="184"/>
      <c r="H313" s="184"/>
      <c r="I313" s="187"/>
      <c r="J313" s="198">
        <f>BK313</f>
        <v>0</v>
      </c>
      <c r="K313" s="184"/>
      <c r="L313" s="189"/>
      <c r="M313" s="190"/>
      <c r="N313" s="191"/>
      <c r="O313" s="191"/>
      <c r="P313" s="192">
        <f>SUM(P314:P324)</f>
        <v>0</v>
      </c>
      <c r="Q313" s="191"/>
      <c r="R313" s="192">
        <f>SUM(R314:R324)</f>
        <v>2.52528E-3</v>
      </c>
      <c r="S313" s="191"/>
      <c r="T313" s="193">
        <f>SUM(T314:T324)</f>
        <v>0.74256</v>
      </c>
      <c r="AR313" s="194" t="s">
        <v>83</v>
      </c>
      <c r="AT313" s="195" t="s">
        <v>72</v>
      </c>
      <c r="AU313" s="195" t="s">
        <v>81</v>
      </c>
      <c r="AY313" s="194" t="s">
        <v>126</v>
      </c>
      <c r="BK313" s="196">
        <f>SUM(BK314:BK324)</f>
        <v>0</v>
      </c>
    </row>
    <row r="314" spans="1:65" s="2" customFormat="1" ht="16.5" customHeight="1">
      <c r="A314" s="34"/>
      <c r="B314" s="35"/>
      <c r="C314" s="199" t="s">
        <v>431</v>
      </c>
      <c r="D314" s="199" t="s">
        <v>129</v>
      </c>
      <c r="E314" s="200" t="s">
        <v>432</v>
      </c>
      <c r="F314" s="201" t="s">
        <v>433</v>
      </c>
      <c r="G314" s="202" t="s">
        <v>148</v>
      </c>
      <c r="H314" s="203">
        <v>43.68</v>
      </c>
      <c r="I314" s="204"/>
      <c r="J314" s="205">
        <f>ROUND(I314*H314,2)</f>
        <v>0</v>
      </c>
      <c r="K314" s="201" t="s">
        <v>133</v>
      </c>
      <c r="L314" s="39"/>
      <c r="M314" s="206" t="s">
        <v>1</v>
      </c>
      <c r="N314" s="207" t="s">
        <v>38</v>
      </c>
      <c r="O314" s="71"/>
      <c r="P314" s="208">
        <f>O314*H314</f>
        <v>0</v>
      </c>
      <c r="Q314" s="208">
        <v>0</v>
      </c>
      <c r="R314" s="208">
        <f>Q314*H314</f>
        <v>0</v>
      </c>
      <c r="S314" s="208">
        <v>1.7000000000000001E-2</v>
      </c>
      <c r="T314" s="209">
        <f>S314*H314</f>
        <v>0.74256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0" t="s">
        <v>220</v>
      </c>
      <c r="AT314" s="210" t="s">
        <v>129</v>
      </c>
      <c r="AU314" s="210" t="s">
        <v>83</v>
      </c>
      <c r="AY314" s="17" t="s">
        <v>126</v>
      </c>
      <c r="BE314" s="211">
        <f>IF(N314="základní",J314,0)</f>
        <v>0</v>
      </c>
      <c r="BF314" s="211">
        <f>IF(N314="snížená",J314,0)</f>
        <v>0</v>
      </c>
      <c r="BG314" s="211">
        <f>IF(N314="zákl. přenesená",J314,0)</f>
        <v>0</v>
      </c>
      <c r="BH314" s="211">
        <f>IF(N314="sníž. přenesená",J314,0)</f>
        <v>0</v>
      </c>
      <c r="BI314" s="211">
        <f>IF(N314="nulová",J314,0)</f>
        <v>0</v>
      </c>
      <c r="BJ314" s="17" t="s">
        <v>81</v>
      </c>
      <c r="BK314" s="211">
        <f>ROUND(I314*H314,2)</f>
        <v>0</v>
      </c>
      <c r="BL314" s="17" t="s">
        <v>220</v>
      </c>
      <c r="BM314" s="210" t="s">
        <v>434</v>
      </c>
    </row>
    <row r="315" spans="1:65" s="13" customFormat="1" ht="11.25">
      <c r="B315" s="212"/>
      <c r="C315" s="213"/>
      <c r="D315" s="214" t="s">
        <v>136</v>
      </c>
      <c r="E315" s="215" t="s">
        <v>1</v>
      </c>
      <c r="F315" s="216" t="s">
        <v>435</v>
      </c>
      <c r="G315" s="213"/>
      <c r="H315" s="217">
        <v>21.905000000000001</v>
      </c>
      <c r="I315" s="218"/>
      <c r="J315" s="213"/>
      <c r="K315" s="213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136</v>
      </c>
      <c r="AU315" s="223" t="s">
        <v>83</v>
      </c>
      <c r="AV315" s="13" t="s">
        <v>83</v>
      </c>
      <c r="AW315" s="13" t="s">
        <v>30</v>
      </c>
      <c r="AX315" s="13" t="s">
        <v>73</v>
      </c>
      <c r="AY315" s="223" t="s">
        <v>126</v>
      </c>
    </row>
    <row r="316" spans="1:65" s="13" customFormat="1" ht="11.25">
      <c r="B316" s="212"/>
      <c r="C316" s="213"/>
      <c r="D316" s="214" t="s">
        <v>136</v>
      </c>
      <c r="E316" s="215" t="s">
        <v>1</v>
      </c>
      <c r="F316" s="216" t="s">
        <v>436</v>
      </c>
      <c r="G316" s="213"/>
      <c r="H316" s="217">
        <v>21.774999999999999</v>
      </c>
      <c r="I316" s="218"/>
      <c r="J316" s="213"/>
      <c r="K316" s="213"/>
      <c r="L316" s="219"/>
      <c r="M316" s="220"/>
      <c r="N316" s="221"/>
      <c r="O316" s="221"/>
      <c r="P316" s="221"/>
      <c r="Q316" s="221"/>
      <c r="R316" s="221"/>
      <c r="S316" s="221"/>
      <c r="T316" s="222"/>
      <c r="AT316" s="223" t="s">
        <v>136</v>
      </c>
      <c r="AU316" s="223" t="s">
        <v>83</v>
      </c>
      <c r="AV316" s="13" t="s">
        <v>83</v>
      </c>
      <c r="AW316" s="13" t="s">
        <v>30</v>
      </c>
      <c r="AX316" s="13" t="s">
        <v>73</v>
      </c>
      <c r="AY316" s="223" t="s">
        <v>126</v>
      </c>
    </row>
    <row r="317" spans="1:65" s="14" customFormat="1" ht="11.25">
      <c r="B317" s="224"/>
      <c r="C317" s="225"/>
      <c r="D317" s="214" t="s">
        <v>136</v>
      </c>
      <c r="E317" s="226" t="s">
        <v>1</v>
      </c>
      <c r="F317" s="227" t="s">
        <v>137</v>
      </c>
      <c r="G317" s="225"/>
      <c r="H317" s="228">
        <v>43.68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AT317" s="234" t="s">
        <v>136</v>
      </c>
      <c r="AU317" s="234" t="s">
        <v>83</v>
      </c>
      <c r="AV317" s="14" t="s">
        <v>134</v>
      </c>
      <c r="AW317" s="14" t="s">
        <v>30</v>
      </c>
      <c r="AX317" s="14" t="s">
        <v>81</v>
      </c>
      <c r="AY317" s="234" t="s">
        <v>126</v>
      </c>
    </row>
    <row r="318" spans="1:65" s="2" customFormat="1" ht="21.75" customHeight="1">
      <c r="A318" s="34"/>
      <c r="B318" s="35"/>
      <c r="C318" s="199" t="s">
        <v>437</v>
      </c>
      <c r="D318" s="199" t="s">
        <v>129</v>
      </c>
      <c r="E318" s="200" t="s">
        <v>438</v>
      </c>
      <c r="F318" s="201" t="s">
        <v>439</v>
      </c>
      <c r="G318" s="202" t="s">
        <v>440</v>
      </c>
      <c r="H318" s="203">
        <v>42.088000000000001</v>
      </c>
      <c r="I318" s="204"/>
      <c r="J318" s="205">
        <f>ROUND(I318*H318,2)</f>
        <v>0</v>
      </c>
      <c r="K318" s="201" t="s">
        <v>133</v>
      </c>
      <c r="L318" s="39"/>
      <c r="M318" s="206" t="s">
        <v>1</v>
      </c>
      <c r="N318" s="207" t="s">
        <v>38</v>
      </c>
      <c r="O318" s="71"/>
      <c r="P318" s="208">
        <f>O318*H318</f>
        <v>0</v>
      </c>
      <c r="Q318" s="208">
        <v>6.0000000000000002E-5</v>
      </c>
      <c r="R318" s="208">
        <f>Q318*H318</f>
        <v>2.52528E-3</v>
      </c>
      <c r="S318" s="208">
        <v>0</v>
      </c>
      <c r="T318" s="209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0" t="s">
        <v>220</v>
      </c>
      <c r="AT318" s="210" t="s">
        <v>129</v>
      </c>
      <c r="AU318" s="210" t="s">
        <v>83</v>
      </c>
      <c r="AY318" s="17" t="s">
        <v>126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7" t="s">
        <v>81</v>
      </c>
      <c r="BK318" s="211">
        <f>ROUND(I318*H318,2)</f>
        <v>0</v>
      </c>
      <c r="BL318" s="17" t="s">
        <v>220</v>
      </c>
      <c r="BM318" s="210" t="s">
        <v>441</v>
      </c>
    </row>
    <row r="319" spans="1:65" s="13" customFormat="1" ht="11.25">
      <c r="B319" s="212"/>
      <c r="C319" s="213"/>
      <c r="D319" s="214" t="s">
        <v>136</v>
      </c>
      <c r="E319" s="215" t="s">
        <v>1</v>
      </c>
      <c r="F319" s="216" t="s">
        <v>442</v>
      </c>
      <c r="G319" s="213"/>
      <c r="H319" s="217">
        <v>42.088000000000001</v>
      </c>
      <c r="I319" s="218"/>
      <c r="J319" s="213"/>
      <c r="K319" s="213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136</v>
      </c>
      <c r="AU319" s="223" t="s">
        <v>83</v>
      </c>
      <c r="AV319" s="13" t="s">
        <v>83</v>
      </c>
      <c r="AW319" s="13" t="s">
        <v>30</v>
      </c>
      <c r="AX319" s="13" t="s">
        <v>73</v>
      </c>
      <c r="AY319" s="223" t="s">
        <v>126</v>
      </c>
    </row>
    <row r="320" spans="1:65" s="14" customFormat="1" ht="11.25">
      <c r="B320" s="224"/>
      <c r="C320" s="225"/>
      <c r="D320" s="214" t="s">
        <v>136</v>
      </c>
      <c r="E320" s="226" t="s">
        <v>1</v>
      </c>
      <c r="F320" s="227" t="s">
        <v>137</v>
      </c>
      <c r="G320" s="225"/>
      <c r="H320" s="228">
        <v>42.088000000000001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AT320" s="234" t="s">
        <v>136</v>
      </c>
      <c r="AU320" s="234" t="s">
        <v>83</v>
      </c>
      <c r="AV320" s="14" t="s">
        <v>134</v>
      </c>
      <c r="AW320" s="14" t="s">
        <v>30</v>
      </c>
      <c r="AX320" s="14" t="s">
        <v>81</v>
      </c>
      <c r="AY320" s="234" t="s">
        <v>126</v>
      </c>
    </row>
    <row r="321" spans="1:65" s="2" customFormat="1" ht="21.75" customHeight="1">
      <c r="A321" s="34"/>
      <c r="B321" s="35"/>
      <c r="C321" s="199" t="s">
        <v>443</v>
      </c>
      <c r="D321" s="199" t="s">
        <v>129</v>
      </c>
      <c r="E321" s="200" t="s">
        <v>444</v>
      </c>
      <c r="F321" s="201" t="s">
        <v>445</v>
      </c>
      <c r="G321" s="202" t="s">
        <v>278</v>
      </c>
      <c r="H321" s="203">
        <v>4.2000000000000003E-2</v>
      </c>
      <c r="I321" s="204"/>
      <c r="J321" s="205">
        <f>ROUND(I321*H321,2)</f>
        <v>0</v>
      </c>
      <c r="K321" s="201" t="s">
        <v>133</v>
      </c>
      <c r="L321" s="39"/>
      <c r="M321" s="206" t="s">
        <v>1</v>
      </c>
      <c r="N321" s="207" t="s">
        <v>38</v>
      </c>
      <c r="O321" s="71"/>
      <c r="P321" s="208">
        <f>O321*H321</f>
        <v>0</v>
      </c>
      <c r="Q321" s="208">
        <v>0</v>
      </c>
      <c r="R321" s="208">
        <f>Q321*H321</f>
        <v>0</v>
      </c>
      <c r="S321" s="208">
        <v>0</v>
      </c>
      <c r="T321" s="209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10" t="s">
        <v>220</v>
      </c>
      <c r="AT321" s="210" t="s">
        <v>129</v>
      </c>
      <c r="AU321" s="210" t="s">
        <v>83</v>
      </c>
      <c r="AY321" s="17" t="s">
        <v>126</v>
      </c>
      <c r="BE321" s="211">
        <f>IF(N321="základní",J321,0)</f>
        <v>0</v>
      </c>
      <c r="BF321" s="211">
        <f>IF(N321="snížená",J321,0)</f>
        <v>0</v>
      </c>
      <c r="BG321" s="211">
        <f>IF(N321="zákl. přenesená",J321,0)</f>
        <v>0</v>
      </c>
      <c r="BH321" s="211">
        <f>IF(N321="sníž. přenesená",J321,0)</f>
        <v>0</v>
      </c>
      <c r="BI321" s="211">
        <f>IF(N321="nulová",J321,0)</f>
        <v>0</v>
      </c>
      <c r="BJ321" s="17" t="s">
        <v>81</v>
      </c>
      <c r="BK321" s="211">
        <f>ROUND(I321*H321,2)</f>
        <v>0</v>
      </c>
      <c r="BL321" s="17" t="s">
        <v>220</v>
      </c>
      <c r="BM321" s="210" t="s">
        <v>446</v>
      </c>
    </row>
    <row r="322" spans="1:65" s="2" customFormat="1" ht="16.5" customHeight="1">
      <c r="A322" s="34"/>
      <c r="B322" s="35"/>
      <c r="C322" s="235" t="s">
        <v>447</v>
      </c>
      <c r="D322" s="235" t="s">
        <v>138</v>
      </c>
      <c r="E322" s="236" t="s">
        <v>448</v>
      </c>
      <c r="F322" s="237" t="s">
        <v>449</v>
      </c>
      <c r="G322" s="238" t="s">
        <v>278</v>
      </c>
      <c r="H322" s="239">
        <v>4.2000000000000003E-2</v>
      </c>
      <c r="I322" s="240"/>
      <c r="J322" s="241">
        <f>ROUND(I322*H322,2)</f>
        <v>0</v>
      </c>
      <c r="K322" s="237" t="s">
        <v>1</v>
      </c>
      <c r="L322" s="242"/>
      <c r="M322" s="243" t="s">
        <v>1</v>
      </c>
      <c r="N322" s="244" t="s">
        <v>38</v>
      </c>
      <c r="O322" s="71"/>
      <c r="P322" s="208">
        <f>O322*H322</f>
        <v>0</v>
      </c>
      <c r="Q322" s="208">
        <v>0</v>
      </c>
      <c r="R322" s="208">
        <f>Q322*H322</f>
        <v>0</v>
      </c>
      <c r="S322" s="208">
        <v>0</v>
      </c>
      <c r="T322" s="209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10" t="s">
        <v>306</v>
      </c>
      <c r="AT322" s="210" t="s">
        <v>138</v>
      </c>
      <c r="AU322" s="210" t="s">
        <v>83</v>
      </c>
      <c r="AY322" s="17" t="s">
        <v>126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17" t="s">
        <v>81</v>
      </c>
      <c r="BK322" s="211">
        <f>ROUND(I322*H322,2)</f>
        <v>0</v>
      </c>
      <c r="BL322" s="17" t="s">
        <v>220</v>
      </c>
      <c r="BM322" s="210" t="s">
        <v>450</v>
      </c>
    </row>
    <row r="323" spans="1:65" s="13" customFormat="1" ht="11.25">
      <c r="B323" s="212"/>
      <c r="C323" s="213"/>
      <c r="D323" s="214" t="s">
        <v>136</v>
      </c>
      <c r="E323" s="215" t="s">
        <v>1</v>
      </c>
      <c r="F323" s="216" t="s">
        <v>451</v>
      </c>
      <c r="G323" s="213"/>
      <c r="H323" s="217">
        <v>4.2000000000000003E-2</v>
      </c>
      <c r="I323" s="218"/>
      <c r="J323" s="213"/>
      <c r="K323" s="213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136</v>
      </c>
      <c r="AU323" s="223" t="s">
        <v>83</v>
      </c>
      <c r="AV323" s="13" t="s">
        <v>83</v>
      </c>
      <c r="AW323" s="13" t="s">
        <v>30</v>
      </c>
      <c r="AX323" s="13" t="s">
        <v>73</v>
      </c>
      <c r="AY323" s="223" t="s">
        <v>126</v>
      </c>
    </row>
    <row r="324" spans="1:65" s="14" customFormat="1" ht="11.25">
      <c r="B324" s="224"/>
      <c r="C324" s="225"/>
      <c r="D324" s="214" t="s">
        <v>136</v>
      </c>
      <c r="E324" s="226" t="s">
        <v>1</v>
      </c>
      <c r="F324" s="227" t="s">
        <v>137</v>
      </c>
      <c r="G324" s="225"/>
      <c r="H324" s="228">
        <v>4.2000000000000003E-2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AT324" s="234" t="s">
        <v>136</v>
      </c>
      <c r="AU324" s="234" t="s">
        <v>83</v>
      </c>
      <c r="AV324" s="14" t="s">
        <v>134</v>
      </c>
      <c r="AW324" s="14" t="s">
        <v>30</v>
      </c>
      <c r="AX324" s="14" t="s">
        <v>81</v>
      </c>
      <c r="AY324" s="234" t="s">
        <v>126</v>
      </c>
    </row>
    <row r="325" spans="1:65" s="12" customFormat="1" ht="22.9" customHeight="1">
      <c r="B325" s="183"/>
      <c r="C325" s="184"/>
      <c r="D325" s="185" t="s">
        <v>72</v>
      </c>
      <c r="E325" s="197" t="s">
        <v>452</v>
      </c>
      <c r="F325" s="197" t="s">
        <v>453</v>
      </c>
      <c r="G325" s="184"/>
      <c r="H325" s="184"/>
      <c r="I325" s="187"/>
      <c r="J325" s="198">
        <f>BK325</f>
        <v>0</v>
      </c>
      <c r="K325" s="184"/>
      <c r="L325" s="189"/>
      <c r="M325" s="190"/>
      <c r="N325" s="191"/>
      <c r="O325" s="191"/>
      <c r="P325" s="192">
        <f>SUM(P326:P332)</f>
        <v>0</v>
      </c>
      <c r="Q325" s="191"/>
      <c r="R325" s="192">
        <f>SUM(R326:R332)</f>
        <v>0</v>
      </c>
      <c r="S325" s="191"/>
      <c r="T325" s="193">
        <f>SUM(T326:T332)</f>
        <v>21.3484503</v>
      </c>
      <c r="AR325" s="194" t="s">
        <v>83</v>
      </c>
      <c r="AT325" s="195" t="s">
        <v>72</v>
      </c>
      <c r="AU325" s="195" t="s">
        <v>81</v>
      </c>
      <c r="AY325" s="194" t="s">
        <v>126</v>
      </c>
      <c r="BK325" s="196">
        <f>SUM(BK326:BK332)</f>
        <v>0</v>
      </c>
    </row>
    <row r="326" spans="1:65" s="2" customFormat="1" ht="21.75" customHeight="1">
      <c r="A326" s="34"/>
      <c r="B326" s="35"/>
      <c r="C326" s="199" t="s">
        <v>454</v>
      </c>
      <c r="D326" s="199" t="s">
        <v>129</v>
      </c>
      <c r="E326" s="200" t="s">
        <v>455</v>
      </c>
      <c r="F326" s="201" t="s">
        <v>456</v>
      </c>
      <c r="G326" s="202" t="s">
        <v>164</v>
      </c>
      <c r="H326" s="203">
        <v>75.48</v>
      </c>
      <c r="I326" s="204"/>
      <c r="J326" s="205">
        <f>ROUND(I326*H326,2)</f>
        <v>0</v>
      </c>
      <c r="K326" s="201" t="s">
        <v>133</v>
      </c>
      <c r="L326" s="39"/>
      <c r="M326" s="206" t="s">
        <v>1</v>
      </c>
      <c r="N326" s="207" t="s">
        <v>38</v>
      </c>
      <c r="O326" s="71"/>
      <c r="P326" s="208">
        <f>O326*H326</f>
        <v>0</v>
      </c>
      <c r="Q326" s="208">
        <v>0</v>
      </c>
      <c r="R326" s="208">
        <f>Q326*H326</f>
        <v>0</v>
      </c>
      <c r="S326" s="208">
        <v>1.174E-2</v>
      </c>
      <c r="T326" s="209">
        <f>S326*H326</f>
        <v>0.88613520000000012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10" t="s">
        <v>220</v>
      </c>
      <c r="AT326" s="210" t="s">
        <v>129</v>
      </c>
      <c r="AU326" s="210" t="s">
        <v>83</v>
      </c>
      <c r="AY326" s="17" t="s">
        <v>126</v>
      </c>
      <c r="BE326" s="211">
        <f>IF(N326="základní",J326,0)</f>
        <v>0</v>
      </c>
      <c r="BF326" s="211">
        <f>IF(N326="snížená",J326,0)</f>
        <v>0</v>
      </c>
      <c r="BG326" s="211">
        <f>IF(N326="zákl. přenesená",J326,0)</f>
        <v>0</v>
      </c>
      <c r="BH326" s="211">
        <f>IF(N326="sníž. přenesená",J326,0)</f>
        <v>0</v>
      </c>
      <c r="BI326" s="211">
        <f>IF(N326="nulová",J326,0)</f>
        <v>0</v>
      </c>
      <c r="BJ326" s="17" t="s">
        <v>81</v>
      </c>
      <c r="BK326" s="211">
        <f>ROUND(I326*H326,2)</f>
        <v>0</v>
      </c>
      <c r="BL326" s="17" t="s">
        <v>220</v>
      </c>
      <c r="BM326" s="210" t="s">
        <v>457</v>
      </c>
    </row>
    <row r="327" spans="1:65" s="13" customFormat="1" ht="11.25">
      <c r="B327" s="212"/>
      <c r="C327" s="213"/>
      <c r="D327" s="214" t="s">
        <v>136</v>
      </c>
      <c r="E327" s="215" t="s">
        <v>1</v>
      </c>
      <c r="F327" s="216" t="s">
        <v>458</v>
      </c>
      <c r="G327" s="213"/>
      <c r="H327" s="217">
        <v>80.28</v>
      </c>
      <c r="I327" s="218"/>
      <c r="J327" s="213"/>
      <c r="K327" s="213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136</v>
      </c>
      <c r="AU327" s="223" t="s">
        <v>83</v>
      </c>
      <c r="AV327" s="13" t="s">
        <v>83</v>
      </c>
      <c r="AW327" s="13" t="s">
        <v>30</v>
      </c>
      <c r="AX327" s="13" t="s">
        <v>73</v>
      </c>
      <c r="AY327" s="223" t="s">
        <v>126</v>
      </c>
    </row>
    <row r="328" spans="1:65" s="13" customFormat="1" ht="11.25">
      <c r="B328" s="212"/>
      <c r="C328" s="213"/>
      <c r="D328" s="214" t="s">
        <v>136</v>
      </c>
      <c r="E328" s="215" t="s">
        <v>1</v>
      </c>
      <c r="F328" s="216" t="s">
        <v>459</v>
      </c>
      <c r="G328" s="213"/>
      <c r="H328" s="217">
        <v>-4.8</v>
      </c>
      <c r="I328" s="218"/>
      <c r="J328" s="213"/>
      <c r="K328" s="213"/>
      <c r="L328" s="219"/>
      <c r="M328" s="220"/>
      <c r="N328" s="221"/>
      <c r="O328" s="221"/>
      <c r="P328" s="221"/>
      <c r="Q328" s="221"/>
      <c r="R328" s="221"/>
      <c r="S328" s="221"/>
      <c r="T328" s="222"/>
      <c r="AT328" s="223" t="s">
        <v>136</v>
      </c>
      <c r="AU328" s="223" t="s">
        <v>83</v>
      </c>
      <c r="AV328" s="13" t="s">
        <v>83</v>
      </c>
      <c r="AW328" s="13" t="s">
        <v>30</v>
      </c>
      <c r="AX328" s="13" t="s">
        <v>73</v>
      </c>
      <c r="AY328" s="223" t="s">
        <v>126</v>
      </c>
    </row>
    <row r="329" spans="1:65" s="14" customFormat="1" ht="11.25">
      <c r="B329" s="224"/>
      <c r="C329" s="225"/>
      <c r="D329" s="214" t="s">
        <v>136</v>
      </c>
      <c r="E329" s="226" t="s">
        <v>1</v>
      </c>
      <c r="F329" s="227" t="s">
        <v>137</v>
      </c>
      <c r="G329" s="225"/>
      <c r="H329" s="228">
        <v>75.48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AT329" s="234" t="s">
        <v>136</v>
      </c>
      <c r="AU329" s="234" t="s">
        <v>83</v>
      </c>
      <c r="AV329" s="14" t="s">
        <v>134</v>
      </c>
      <c r="AW329" s="14" t="s">
        <v>30</v>
      </c>
      <c r="AX329" s="14" t="s">
        <v>81</v>
      </c>
      <c r="AY329" s="234" t="s">
        <v>126</v>
      </c>
    </row>
    <row r="330" spans="1:65" s="2" customFormat="1" ht="21.75" customHeight="1">
      <c r="A330" s="34"/>
      <c r="B330" s="35"/>
      <c r="C330" s="199" t="s">
        <v>460</v>
      </c>
      <c r="D330" s="199" t="s">
        <v>129</v>
      </c>
      <c r="E330" s="200" t="s">
        <v>461</v>
      </c>
      <c r="F330" s="201" t="s">
        <v>462</v>
      </c>
      <c r="G330" s="202" t="s">
        <v>148</v>
      </c>
      <c r="H330" s="203">
        <v>246.03</v>
      </c>
      <c r="I330" s="204"/>
      <c r="J330" s="205">
        <f>ROUND(I330*H330,2)</f>
        <v>0</v>
      </c>
      <c r="K330" s="201" t="s">
        <v>133</v>
      </c>
      <c r="L330" s="39"/>
      <c r="M330" s="206" t="s">
        <v>1</v>
      </c>
      <c r="N330" s="207" t="s">
        <v>38</v>
      </c>
      <c r="O330" s="71"/>
      <c r="P330" s="208">
        <f>O330*H330</f>
        <v>0</v>
      </c>
      <c r="Q330" s="208">
        <v>0</v>
      </c>
      <c r="R330" s="208">
        <f>Q330*H330</f>
        <v>0</v>
      </c>
      <c r="S330" s="208">
        <v>8.3169999999999994E-2</v>
      </c>
      <c r="T330" s="209">
        <f>S330*H330</f>
        <v>20.462315099999998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10" t="s">
        <v>220</v>
      </c>
      <c r="AT330" s="210" t="s">
        <v>129</v>
      </c>
      <c r="AU330" s="210" t="s">
        <v>83</v>
      </c>
      <c r="AY330" s="17" t="s">
        <v>126</v>
      </c>
      <c r="BE330" s="211">
        <f>IF(N330="základní",J330,0)</f>
        <v>0</v>
      </c>
      <c r="BF330" s="211">
        <f>IF(N330="snížená",J330,0)</f>
        <v>0</v>
      </c>
      <c r="BG330" s="211">
        <f>IF(N330="zákl. přenesená",J330,0)</f>
        <v>0</v>
      </c>
      <c r="BH330" s="211">
        <f>IF(N330="sníž. přenesená",J330,0)</f>
        <v>0</v>
      </c>
      <c r="BI330" s="211">
        <f>IF(N330="nulová",J330,0)</f>
        <v>0</v>
      </c>
      <c r="BJ330" s="17" t="s">
        <v>81</v>
      </c>
      <c r="BK330" s="211">
        <f>ROUND(I330*H330,2)</f>
        <v>0</v>
      </c>
      <c r="BL330" s="17" t="s">
        <v>220</v>
      </c>
      <c r="BM330" s="210" t="s">
        <v>463</v>
      </c>
    </row>
    <row r="331" spans="1:65" s="13" customFormat="1" ht="11.25">
      <c r="B331" s="212"/>
      <c r="C331" s="213"/>
      <c r="D331" s="214" t="s">
        <v>136</v>
      </c>
      <c r="E331" s="215" t="s">
        <v>1</v>
      </c>
      <c r="F331" s="216" t="s">
        <v>249</v>
      </c>
      <c r="G331" s="213"/>
      <c r="H331" s="217">
        <v>246.03</v>
      </c>
      <c r="I331" s="218"/>
      <c r="J331" s="213"/>
      <c r="K331" s="213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136</v>
      </c>
      <c r="AU331" s="223" t="s">
        <v>83</v>
      </c>
      <c r="AV331" s="13" t="s">
        <v>83</v>
      </c>
      <c r="AW331" s="13" t="s">
        <v>30</v>
      </c>
      <c r="AX331" s="13" t="s">
        <v>73</v>
      </c>
      <c r="AY331" s="223" t="s">
        <v>126</v>
      </c>
    </row>
    <row r="332" spans="1:65" s="14" customFormat="1" ht="11.25">
      <c r="B332" s="224"/>
      <c r="C332" s="225"/>
      <c r="D332" s="214" t="s">
        <v>136</v>
      </c>
      <c r="E332" s="226" t="s">
        <v>1</v>
      </c>
      <c r="F332" s="227" t="s">
        <v>137</v>
      </c>
      <c r="G332" s="225"/>
      <c r="H332" s="228">
        <v>246.03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AT332" s="234" t="s">
        <v>136</v>
      </c>
      <c r="AU332" s="234" t="s">
        <v>83</v>
      </c>
      <c r="AV332" s="14" t="s">
        <v>134</v>
      </c>
      <c r="AW332" s="14" t="s">
        <v>30</v>
      </c>
      <c r="AX332" s="14" t="s">
        <v>81</v>
      </c>
      <c r="AY332" s="234" t="s">
        <v>126</v>
      </c>
    </row>
    <row r="333" spans="1:65" s="12" customFormat="1" ht="22.9" customHeight="1">
      <c r="B333" s="183"/>
      <c r="C333" s="184"/>
      <c r="D333" s="185" t="s">
        <v>72</v>
      </c>
      <c r="E333" s="197" t="s">
        <v>464</v>
      </c>
      <c r="F333" s="197" t="s">
        <v>465</v>
      </c>
      <c r="G333" s="184"/>
      <c r="H333" s="184"/>
      <c r="I333" s="187"/>
      <c r="J333" s="198">
        <f>BK333</f>
        <v>0</v>
      </c>
      <c r="K333" s="184"/>
      <c r="L333" s="189"/>
      <c r="M333" s="190"/>
      <c r="N333" s="191"/>
      <c r="O333" s="191"/>
      <c r="P333" s="192">
        <f>SUM(P334:P338)</f>
        <v>0</v>
      </c>
      <c r="Q333" s="191"/>
      <c r="R333" s="192">
        <f>SUM(R334:R338)</f>
        <v>7.1142259999999999E-2</v>
      </c>
      <c r="S333" s="191"/>
      <c r="T333" s="193">
        <f>SUM(T334:T338)</f>
        <v>0</v>
      </c>
      <c r="AR333" s="194" t="s">
        <v>83</v>
      </c>
      <c r="AT333" s="195" t="s">
        <v>72</v>
      </c>
      <c r="AU333" s="195" t="s">
        <v>81</v>
      </c>
      <c r="AY333" s="194" t="s">
        <v>126</v>
      </c>
      <c r="BK333" s="196">
        <f>SUM(BK334:BK338)</f>
        <v>0</v>
      </c>
    </row>
    <row r="334" spans="1:65" s="2" customFormat="1" ht="16.5" customHeight="1">
      <c r="A334" s="34"/>
      <c r="B334" s="35"/>
      <c r="C334" s="199" t="s">
        <v>466</v>
      </c>
      <c r="D334" s="199" t="s">
        <v>129</v>
      </c>
      <c r="E334" s="200" t="s">
        <v>467</v>
      </c>
      <c r="F334" s="201" t="s">
        <v>468</v>
      </c>
      <c r="G334" s="202" t="s">
        <v>164</v>
      </c>
      <c r="H334" s="203">
        <v>170.36</v>
      </c>
      <c r="I334" s="204"/>
      <c r="J334" s="205">
        <f>ROUND(I334*H334,2)</f>
        <v>0</v>
      </c>
      <c r="K334" s="201" t="s">
        <v>133</v>
      </c>
      <c r="L334" s="39"/>
      <c r="M334" s="206" t="s">
        <v>1</v>
      </c>
      <c r="N334" s="207" t="s">
        <v>38</v>
      </c>
      <c r="O334" s="71"/>
      <c r="P334" s="208">
        <f>O334*H334</f>
        <v>0</v>
      </c>
      <c r="Q334" s="208">
        <v>3.0000000000000001E-5</v>
      </c>
      <c r="R334" s="208">
        <f>Q334*H334</f>
        <v>5.1108000000000004E-3</v>
      </c>
      <c r="S334" s="208">
        <v>0</v>
      </c>
      <c r="T334" s="209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10" t="s">
        <v>220</v>
      </c>
      <c r="AT334" s="210" t="s">
        <v>129</v>
      </c>
      <c r="AU334" s="210" t="s">
        <v>83</v>
      </c>
      <c r="AY334" s="17" t="s">
        <v>126</v>
      </c>
      <c r="BE334" s="211">
        <f>IF(N334="základní",J334,0)</f>
        <v>0</v>
      </c>
      <c r="BF334" s="211">
        <f>IF(N334="snížená",J334,0)</f>
        <v>0</v>
      </c>
      <c r="BG334" s="211">
        <f>IF(N334="zákl. přenesená",J334,0)</f>
        <v>0</v>
      </c>
      <c r="BH334" s="211">
        <f>IF(N334="sníž. přenesená",J334,0)</f>
        <v>0</v>
      </c>
      <c r="BI334" s="211">
        <f>IF(N334="nulová",J334,0)</f>
        <v>0</v>
      </c>
      <c r="BJ334" s="17" t="s">
        <v>81</v>
      </c>
      <c r="BK334" s="211">
        <f>ROUND(I334*H334,2)</f>
        <v>0</v>
      </c>
      <c r="BL334" s="17" t="s">
        <v>220</v>
      </c>
      <c r="BM334" s="210" t="s">
        <v>469</v>
      </c>
    </row>
    <row r="335" spans="1:65" s="13" customFormat="1" ht="11.25">
      <c r="B335" s="212"/>
      <c r="C335" s="213"/>
      <c r="D335" s="214" t="s">
        <v>136</v>
      </c>
      <c r="E335" s="215" t="s">
        <v>1</v>
      </c>
      <c r="F335" s="216" t="s">
        <v>470</v>
      </c>
      <c r="G335" s="213"/>
      <c r="H335" s="217">
        <v>170.36</v>
      </c>
      <c r="I335" s="218"/>
      <c r="J335" s="213"/>
      <c r="K335" s="213"/>
      <c r="L335" s="219"/>
      <c r="M335" s="220"/>
      <c r="N335" s="221"/>
      <c r="O335" s="221"/>
      <c r="P335" s="221"/>
      <c r="Q335" s="221"/>
      <c r="R335" s="221"/>
      <c r="S335" s="221"/>
      <c r="T335" s="222"/>
      <c r="AT335" s="223" t="s">
        <v>136</v>
      </c>
      <c r="AU335" s="223" t="s">
        <v>83</v>
      </c>
      <c r="AV335" s="13" t="s">
        <v>83</v>
      </c>
      <c r="AW335" s="13" t="s">
        <v>30</v>
      </c>
      <c r="AX335" s="13" t="s">
        <v>73</v>
      </c>
      <c r="AY335" s="223" t="s">
        <v>126</v>
      </c>
    </row>
    <row r="336" spans="1:65" s="14" customFormat="1" ht="11.25">
      <c r="B336" s="224"/>
      <c r="C336" s="225"/>
      <c r="D336" s="214" t="s">
        <v>136</v>
      </c>
      <c r="E336" s="226" t="s">
        <v>1</v>
      </c>
      <c r="F336" s="227" t="s">
        <v>137</v>
      </c>
      <c r="G336" s="225"/>
      <c r="H336" s="228">
        <v>170.36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AT336" s="234" t="s">
        <v>136</v>
      </c>
      <c r="AU336" s="234" t="s">
        <v>83</v>
      </c>
      <c r="AV336" s="14" t="s">
        <v>134</v>
      </c>
      <c r="AW336" s="14" t="s">
        <v>30</v>
      </c>
      <c r="AX336" s="14" t="s">
        <v>81</v>
      </c>
      <c r="AY336" s="234" t="s">
        <v>126</v>
      </c>
    </row>
    <row r="337" spans="1:65" s="2" customFormat="1" ht="16.5" customHeight="1">
      <c r="A337" s="34"/>
      <c r="B337" s="35"/>
      <c r="C337" s="235" t="s">
        <v>471</v>
      </c>
      <c r="D337" s="235" t="s">
        <v>138</v>
      </c>
      <c r="E337" s="236" t="s">
        <v>472</v>
      </c>
      <c r="F337" s="237" t="s">
        <v>473</v>
      </c>
      <c r="G337" s="238" t="s">
        <v>164</v>
      </c>
      <c r="H337" s="239">
        <v>173.767</v>
      </c>
      <c r="I337" s="240"/>
      <c r="J337" s="241">
        <f>ROUND(I337*H337,2)</f>
        <v>0</v>
      </c>
      <c r="K337" s="237" t="s">
        <v>133</v>
      </c>
      <c r="L337" s="242"/>
      <c r="M337" s="243" t="s">
        <v>1</v>
      </c>
      <c r="N337" s="244" t="s">
        <v>38</v>
      </c>
      <c r="O337" s="71"/>
      <c r="P337" s="208">
        <f>O337*H337</f>
        <v>0</v>
      </c>
      <c r="Q337" s="208">
        <v>3.8000000000000002E-4</v>
      </c>
      <c r="R337" s="208">
        <f>Q337*H337</f>
        <v>6.603146E-2</v>
      </c>
      <c r="S337" s="208">
        <v>0</v>
      </c>
      <c r="T337" s="209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10" t="s">
        <v>306</v>
      </c>
      <c r="AT337" s="210" t="s">
        <v>138</v>
      </c>
      <c r="AU337" s="210" t="s">
        <v>83</v>
      </c>
      <c r="AY337" s="17" t="s">
        <v>126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7" t="s">
        <v>81</v>
      </c>
      <c r="BK337" s="211">
        <f>ROUND(I337*H337,2)</f>
        <v>0</v>
      </c>
      <c r="BL337" s="17" t="s">
        <v>220</v>
      </c>
      <c r="BM337" s="210" t="s">
        <v>474</v>
      </c>
    </row>
    <row r="338" spans="1:65" s="2" customFormat="1" ht="21.75" customHeight="1">
      <c r="A338" s="34"/>
      <c r="B338" s="35"/>
      <c r="C338" s="199" t="s">
        <v>475</v>
      </c>
      <c r="D338" s="199" t="s">
        <v>129</v>
      </c>
      <c r="E338" s="200" t="s">
        <v>476</v>
      </c>
      <c r="F338" s="201" t="s">
        <v>477</v>
      </c>
      <c r="G338" s="202" t="s">
        <v>278</v>
      </c>
      <c r="H338" s="203">
        <v>7.0999999999999994E-2</v>
      </c>
      <c r="I338" s="204"/>
      <c r="J338" s="205">
        <f>ROUND(I338*H338,2)</f>
        <v>0</v>
      </c>
      <c r="K338" s="201" t="s">
        <v>133</v>
      </c>
      <c r="L338" s="39"/>
      <c r="M338" s="206" t="s">
        <v>1</v>
      </c>
      <c r="N338" s="207" t="s">
        <v>38</v>
      </c>
      <c r="O338" s="71"/>
      <c r="P338" s="208">
        <f>O338*H338</f>
        <v>0</v>
      </c>
      <c r="Q338" s="208">
        <v>0</v>
      </c>
      <c r="R338" s="208">
        <f>Q338*H338</f>
        <v>0</v>
      </c>
      <c r="S338" s="208">
        <v>0</v>
      </c>
      <c r="T338" s="209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10" t="s">
        <v>220</v>
      </c>
      <c r="AT338" s="210" t="s">
        <v>129</v>
      </c>
      <c r="AU338" s="210" t="s">
        <v>83</v>
      </c>
      <c r="AY338" s="17" t="s">
        <v>126</v>
      </c>
      <c r="BE338" s="211">
        <f>IF(N338="základní",J338,0)</f>
        <v>0</v>
      </c>
      <c r="BF338" s="211">
        <f>IF(N338="snížená",J338,0)</f>
        <v>0</v>
      </c>
      <c r="BG338" s="211">
        <f>IF(N338="zákl. přenesená",J338,0)</f>
        <v>0</v>
      </c>
      <c r="BH338" s="211">
        <f>IF(N338="sníž. přenesená",J338,0)</f>
        <v>0</v>
      </c>
      <c r="BI338" s="211">
        <f>IF(N338="nulová",J338,0)</f>
        <v>0</v>
      </c>
      <c r="BJ338" s="17" t="s">
        <v>81</v>
      </c>
      <c r="BK338" s="211">
        <f>ROUND(I338*H338,2)</f>
        <v>0</v>
      </c>
      <c r="BL338" s="17" t="s">
        <v>220</v>
      </c>
      <c r="BM338" s="210" t="s">
        <v>478</v>
      </c>
    </row>
    <row r="339" spans="1:65" s="12" customFormat="1" ht="22.9" customHeight="1">
      <c r="B339" s="183"/>
      <c r="C339" s="184"/>
      <c r="D339" s="185" t="s">
        <v>72</v>
      </c>
      <c r="E339" s="197" t="s">
        <v>479</v>
      </c>
      <c r="F339" s="197" t="s">
        <v>480</v>
      </c>
      <c r="G339" s="184"/>
      <c r="H339" s="184"/>
      <c r="I339" s="187"/>
      <c r="J339" s="198">
        <f>BK339</f>
        <v>0</v>
      </c>
      <c r="K339" s="184"/>
      <c r="L339" s="189"/>
      <c r="M339" s="190"/>
      <c r="N339" s="191"/>
      <c r="O339" s="191"/>
      <c r="P339" s="192">
        <f>SUM(P340:P355)</f>
        <v>0</v>
      </c>
      <c r="Q339" s="191"/>
      <c r="R339" s="192">
        <f>SUM(R340:R355)</f>
        <v>3.8529282000000005</v>
      </c>
      <c r="S339" s="191"/>
      <c r="T339" s="193">
        <f>SUM(T340:T355)</f>
        <v>0</v>
      </c>
      <c r="AR339" s="194" t="s">
        <v>83</v>
      </c>
      <c r="AT339" s="195" t="s">
        <v>72</v>
      </c>
      <c r="AU339" s="195" t="s">
        <v>81</v>
      </c>
      <c r="AY339" s="194" t="s">
        <v>126</v>
      </c>
      <c r="BK339" s="196">
        <f>SUM(BK340:BK355)</f>
        <v>0</v>
      </c>
    </row>
    <row r="340" spans="1:65" s="2" customFormat="1" ht="16.5" customHeight="1">
      <c r="A340" s="34"/>
      <c r="B340" s="35"/>
      <c r="C340" s="199" t="s">
        <v>481</v>
      </c>
      <c r="D340" s="199" t="s">
        <v>129</v>
      </c>
      <c r="E340" s="200" t="s">
        <v>482</v>
      </c>
      <c r="F340" s="201" t="s">
        <v>483</v>
      </c>
      <c r="G340" s="202" t="s">
        <v>148</v>
      </c>
      <c r="H340" s="203">
        <v>246.03</v>
      </c>
      <c r="I340" s="204"/>
      <c r="J340" s="205">
        <f>ROUND(I340*H340,2)</f>
        <v>0</v>
      </c>
      <c r="K340" s="201" t="s">
        <v>133</v>
      </c>
      <c r="L340" s="39"/>
      <c r="M340" s="206" t="s">
        <v>1</v>
      </c>
      <c r="N340" s="207" t="s">
        <v>38</v>
      </c>
      <c r="O340" s="71"/>
      <c r="P340" s="208">
        <f>O340*H340</f>
        <v>0</v>
      </c>
      <c r="Q340" s="208">
        <v>0</v>
      </c>
      <c r="R340" s="208">
        <f>Q340*H340</f>
        <v>0</v>
      </c>
      <c r="S340" s="208">
        <v>0</v>
      </c>
      <c r="T340" s="209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10" t="s">
        <v>220</v>
      </c>
      <c r="AT340" s="210" t="s">
        <v>129</v>
      </c>
      <c r="AU340" s="210" t="s">
        <v>83</v>
      </c>
      <c r="AY340" s="17" t="s">
        <v>126</v>
      </c>
      <c r="BE340" s="211">
        <f>IF(N340="základní",J340,0)</f>
        <v>0</v>
      </c>
      <c r="BF340" s="211">
        <f>IF(N340="snížená",J340,0)</f>
        <v>0</v>
      </c>
      <c r="BG340" s="211">
        <f>IF(N340="zákl. přenesená",J340,0)</f>
        <v>0</v>
      </c>
      <c r="BH340" s="211">
        <f>IF(N340="sníž. přenesená",J340,0)</f>
        <v>0</v>
      </c>
      <c r="BI340" s="211">
        <f>IF(N340="nulová",J340,0)</f>
        <v>0</v>
      </c>
      <c r="BJ340" s="17" t="s">
        <v>81</v>
      </c>
      <c r="BK340" s="211">
        <f>ROUND(I340*H340,2)</f>
        <v>0</v>
      </c>
      <c r="BL340" s="17" t="s">
        <v>220</v>
      </c>
      <c r="BM340" s="210" t="s">
        <v>484</v>
      </c>
    </row>
    <row r="341" spans="1:65" s="13" customFormat="1" ht="11.25">
      <c r="B341" s="212"/>
      <c r="C341" s="213"/>
      <c r="D341" s="214" t="s">
        <v>136</v>
      </c>
      <c r="E341" s="215" t="s">
        <v>1</v>
      </c>
      <c r="F341" s="216" t="s">
        <v>249</v>
      </c>
      <c r="G341" s="213"/>
      <c r="H341" s="217">
        <v>246.03</v>
      </c>
      <c r="I341" s="218"/>
      <c r="J341" s="213"/>
      <c r="K341" s="213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136</v>
      </c>
      <c r="AU341" s="223" t="s">
        <v>83</v>
      </c>
      <c r="AV341" s="13" t="s">
        <v>83</v>
      </c>
      <c r="AW341" s="13" t="s">
        <v>30</v>
      </c>
      <c r="AX341" s="13" t="s">
        <v>73</v>
      </c>
      <c r="AY341" s="223" t="s">
        <v>126</v>
      </c>
    </row>
    <row r="342" spans="1:65" s="14" customFormat="1" ht="11.25">
      <c r="B342" s="224"/>
      <c r="C342" s="225"/>
      <c r="D342" s="214" t="s">
        <v>136</v>
      </c>
      <c r="E342" s="226" t="s">
        <v>1</v>
      </c>
      <c r="F342" s="227" t="s">
        <v>137</v>
      </c>
      <c r="G342" s="225"/>
      <c r="H342" s="228">
        <v>246.03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AT342" s="234" t="s">
        <v>136</v>
      </c>
      <c r="AU342" s="234" t="s">
        <v>83</v>
      </c>
      <c r="AV342" s="14" t="s">
        <v>134</v>
      </c>
      <c r="AW342" s="14" t="s">
        <v>30</v>
      </c>
      <c r="AX342" s="14" t="s">
        <v>81</v>
      </c>
      <c r="AY342" s="234" t="s">
        <v>126</v>
      </c>
    </row>
    <row r="343" spans="1:65" s="2" customFormat="1" ht="21.75" customHeight="1">
      <c r="A343" s="34"/>
      <c r="B343" s="35"/>
      <c r="C343" s="199" t="s">
        <v>485</v>
      </c>
      <c r="D343" s="199" t="s">
        <v>129</v>
      </c>
      <c r="E343" s="200" t="s">
        <v>486</v>
      </c>
      <c r="F343" s="201" t="s">
        <v>487</v>
      </c>
      <c r="G343" s="202" t="s">
        <v>148</v>
      </c>
      <c r="H343" s="203">
        <v>246.03</v>
      </c>
      <c r="I343" s="204"/>
      <c r="J343" s="205">
        <f>ROUND(I343*H343,2)</f>
        <v>0</v>
      </c>
      <c r="K343" s="201" t="s">
        <v>133</v>
      </c>
      <c r="L343" s="39"/>
      <c r="M343" s="206" t="s">
        <v>1</v>
      </c>
      <c r="N343" s="207" t="s">
        <v>38</v>
      </c>
      <c r="O343" s="71"/>
      <c r="P343" s="208">
        <f>O343*H343</f>
        <v>0</v>
      </c>
      <c r="Q343" s="208">
        <v>7.5500000000000003E-3</v>
      </c>
      <c r="R343" s="208">
        <f>Q343*H343</f>
        <v>1.8575265000000001</v>
      </c>
      <c r="S343" s="208">
        <v>0</v>
      </c>
      <c r="T343" s="209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10" t="s">
        <v>220</v>
      </c>
      <c r="AT343" s="210" t="s">
        <v>129</v>
      </c>
      <c r="AU343" s="210" t="s">
        <v>83</v>
      </c>
      <c r="AY343" s="17" t="s">
        <v>126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7" t="s">
        <v>81</v>
      </c>
      <c r="BK343" s="211">
        <f>ROUND(I343*H343,2)</f>
        <v>0</v>
      </c>
      <c r="BL343" s="17" t="s">
        <v>220</v>
      </c>
      <c r="BM343" s="210" t="s">
        <v>488</v>
      </c>
    </row>
    <row r="344" spans="1:65" s="13" customFormat="1" ht="11.25">
      <c r="B344" s="212"/>
      <c r="C344" s="213"/>
      <c r="D344" s="214" t="s">
        <v>136</v>
      </c>
      <c r="E344" s="215" t="s">
        <v>1</v>
      </c>
      <c r="F344" s="216" t="s">
        <v>249</v>
      </c>
      <c r="G344" s="213"/>
      <c r="H344" s="217">
        <v>246.03</v>
      </c>
      <c r="I344" s="218"/>
      <c r="J344" s="213"/>
      <c r="K344" s="213"/>
      <c r="L344" s="219"/>
      <c r="M344" s="220"/>
      <c r="N344" s="221"/>
      <c r="O344" s="221"/>
      <c r="P344" s="221"/>
      <c r="Q344" s="221"/>
      <c r="R344" s="221"/>
      <c r="S344" s="221"/>
      <c r="T344" s="222"/>
      <c r="AT344" s="223" t="s">
        <v>136</v>
      </c>
      <c r="AU344" s="223" t="s">
        <v>83</v>
      </c>
      <c r="AV344" s="13" t="s">
        <v>83</v>
      </c>
      <c r="AW344" s="13" t="s">
        <v>30</v>
      </c>
      <c r="AX344" s="13" t="s">
        <v>73</v>
      </c>
      <c r="AY344" s="223" t="s">
        <v>126</v>
      </c>
    </row>
    <row r="345" spans="1:65" s="14" customFormat="1" ht="11.25">
      <c r="B345" s="224"/>
      <c r="C345" s="225"/>
      <c r="D345" s="214" t="s">
        <v>136</v>
      </c>
      <c r="E345" s="226" t="s">
        <v>1</v>
      </c>
      <c r="F345" s="227" t="s">
        <v>137</v>
      </c>
      <c r="G345" s="225"/>
      <c r="H345" s="228">
        <v>246.03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AT345" s="234" t="s">
        <v>136</v>
      </c>
      <c r="AU345" s="234" t="s">
        <v>83</v>
      </c>
      <c r="AV345" s="14" t="s">
        <v>134</v>
      </c>
      <c r="AW345" s="14" t="s">
        <v>30</v>
      </c>
      <c r="AX345" s="14" t="s">
        <v>81</v>
      </c>
      <c r="AY345" s="234" t="s">
        <v>126</v>
      </c>
    </row>
    <row r="346" spans="1:65" s="2" customFormat="1" ht="16.5" customHeight="1">
      <c r="A346" s="34"/>
      <c r="B346" s="35"/>
      <c r="C346" s="199" t="s">
        <v>489</v>
      </c>
      <c r="D346" s="199" t="s">
        <v>129</v>
      </c>
      <c r="E346" s="200" t="s">
        <v>490</v>
      </c>
      <c r="F346" s="201" t="s">
        <v>491</v>
      </c>
      <c r="G346" s="202" t="s">
        <v>148</v>
      </c>
      <c r="H346" s="203">
        <v>246.03</v>
      </c>
      <c r="I346" s="204"/>
      <c r="J346" s="205">
        <f>ROUND(I346*H346,2)</f>
        <v>0</v>
      </c>
      <c r="K346" s="201" t="s">
        <v>133</v>
      </c>
      <c r="L346" s="39"/>
      <c r="M346" s="206" t="s">
        <v>1</v>
      </c>
      <c r="N346" s="207" t="s">
        <v>38</v>
      </c>
      <c r="O346" s="71"/>
      <c r="P346" s="208">
        <f>O346*H346</f>
        <v>0</v>
      </c>
      <c r="Q346" s="208">
        <v>5.5000000000000003E-4</v>
      </c>
      <c r="R346" s="208">
        <f>Q346*H346</f>
        <v>0.13531650000000001</v>
      </c>
      <c r="S346" s="208">
        <v>0</v>
      </c>
      <c r="T346" s="209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10" t="s">
        <v>220</v>
      </c>
      <c r="AT346" s="210" t="s">
        <v>129</v>
      </c>
      <c r="AU346" s="210" t="s">
        <v>83</v>
      </c>
      <c r="AY346" s="17" t="s">
        <v>126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17" t="s">
        <v>81</v>
      </c>
      <c r="BK346" s="211">
        <f>ROUND(I346*H346,2)</f>
        <v>0</v>
      </c>
      <c r="BL346" s="17" t="s">
        <v>220</v>
      </c>
      <c r="BM346" s="210" t="s">
        <v>492</v>
      </c>
    </row>
    <row r="347" spans="1:65" s="13" customFormat="1" ht="11.25">
      <c r="B347" s="212"/>
      <c r="C347" s="213"/>
      <c r="D347" s="214" t="s">
        <v>136</v>
      </c>
      <c r="E347" s="215" t="s">
        <v>1</v>
      </c>
      <c r="F347" s="216" t="s">
        <v>249</v>
      </c>
      <c r="G347" s="213"/>
      <c r="H347" s="217">
        <v>246.03</v>
      </c>
      <c r="I347" s="218"/>
      <c r="J347" s="213"/>
      <c r="K347" s="213"/>
      <c r="L347" s="219"/>
      <c r="M347" s="220"/>
      <c r="N347" s="221"/>
      <c r="O347" s="221"/>
      <c r="P347" s="221"/>
      <c r="Q347" s="221"/>
      <c r="R347" s="221"/>
      <c r="S347" s="221"/>
      <c r="T347" s="222"/>
      <c r="AT347" s="223" t="s">
        <v>136</v>
      </c>
      <c r="AU347" s="223" t="s">
        <v>83</v>
      </c>
      <c r="AV347" s="13" t="s">
        <v>83</v>
      </c>
      <c r="AW347" s="13" t="s">
        <v>30</v>
      </c>
      <c r="AX347" s="13" t="s">
        <v>73</v>
      </c>
      <c r="AY347" s="223" t="s">
        <v>126</v>
      </c>
    </row>
    <row r="348" spans="1:65" s="14" customFormat="1" ht="11.25">
      <c r="B348" s="224"/>
      <c r="C348" s="225"/>
      <c r="D348" s="214" t="s">
        <v>136</v>
      </c>
      <c r="E348" s="226" t="s">
        <v>1</v>
      </c>
      <c r="F348" s="227" t="s">
        <v>137</v>
      </c>
      <c r="G348" s="225"/>
      <c r="H348" s="228">
        <v>246.03</v>
      </c>
      <c r="I348" s="229"/>
      <c r="J348" s="225"/>
      <c r="K348" s="225"/>
      <c r="L348" s="230"/>
      <c r="M348" s="231"/>
      <c r="N348" s="232"/>
      <c r="O348" s="232"/>
      <c r="P348" s="232"/>
      <c r="Q348" s="232"/>
      <c r="R348" s="232"/>
      <c r="S348" s="232"/>
      <c r="T348" s="233"/>
      <c r="AT348" s="234" t="s">
        <v>136</v>
      </c>
      <c r="AU348" s="234" t="s">
        <v>83</v>
      </c>
      <c r="AV348" s="14" t="s">
        <v>134</v>
      </c>
      <c r="AW348" s="14" t="s">
        <v>30</v>
      </c>
      <c r="AX348" s="14" t="s">
        <v>81</v>
      </c>
      <c r="AY348" s="234" t="s">
        <v>126</v>
      </c>
    </row>
    <row r="349" spans="1:65" s="2" customFormat="1" ht="21.75" customHeight="1">
      <c r="A349" s="34"/>
      <c r="B349" s="35"/>
      <c r="C349" s="199" t="s">
        <v>493</v>
      </c>
      <c r="D349" s="199" t="s">
        <v>129</v>
      </c>
      <c r="E349" s="200" t="s">
        <v>494</v>
      </c>
      <c r="F349" s="201" t="s">
        <v>495</v>
      </c>
      <c r="G349" s="202" t="s">
        <v>148</v>
      </c>
      <c r="H349" s="203">
        <v>246.03</v>
      </c>
      <c r="I349" s="204"/>
      <c r="J349" s="205">
        <f>ROUND(I349*H349,2)</f>
        <v>0</v>
      </c>
      <c r="K349" s="201" t="s">
        <v>133</v>
      </c>
      <c r="L349" s="39"/>
      <c r="M349" s="206" t="s">
        <v>1</v>
      </c>
      <c r="N349" s="207" t="s">
        <v>38</v>
      </c>
      <c r="O349" s="71"/>
      <c r="P349" s="208">
        <f>O349*H349</f>
        <v>0</v>
      </c>
      <c r="Q349" s="208">
        <v>5.4000000000000003E-3</v>
      </c>
      <c r="R349" s="208">
        <f>Q349*H349</f>
        <v>1.328562</v>
      </c>
      <c r="S349" s="208">
        <v>0</v>
      </c>
      <c r="T349" s="209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10" t="s">
        <v>220</v>
      </c>
      <c r="AT349" s="210" t="s">
        <v>129</v>
      </c>
      <c r="AU349" s="210" t="s">
        <v>83</v>
      </c>
      <c r="AY349" s="17" t="s">
        <v>126</v>
      </c>
      <c r="BE349" s="211">
        <f>IF(N349="základní",J349,0)</f>
        <v>0</v>
      </c>
      <c r="BF349" s="211">
        <f>IF(N349="snížená",J349,0)</f>
        <v>0</v>
      </c>
      <c r="BG349" s="211">
        <f>IF(N349="zákl. přenesená",J349,0)</f>
        <v>0</v>
      </c>
      <c r="BH349" s="211">
        <f>IF(N349="sníž. přenesená",J349,0)</f>
        <v>0</v>
      </c>
      <c r="BI349" s="211">
        <f>IF(N349="nulová",J349,0)</f>
        <v>0</v>
      </c>
      <c r="BJ349" s="17" t="s">
        <v>81</v>
      </c>
      <c r="BK349" s="211">
        <f>ROUND(I349*H349,2)</f>
        <v>0</v>
      </c>
      <c r="BL349" s="17" t="s">
        <v>220</v>
      </c>
      <c r="BM349" s="210" t="s">
        <v>496</v>
      </c>
    </row>
    <row r="350" spans="1:65" s="13" customFormat="1" ht="11.25">
      <c r="B350" s="212"/>
      <c r="C350" s="213"/>
      <c r="D350" s="214" t="s">
        <v>136</v>
      </c>
      <c r="E350" s="215" t="s">
        <v>1</v>
      </c>
      <c r="F350" s="216" t="s">
        <v>249</v>
      </c>
      <c r="G350" s="213"/>
      <c r="H350" s="217">
        <v>246.03</v>
      </c>
      <c r="I350" s="218"/>
      <c r="J350" s="213"/>
      <c r="K350" s="213"/>
      <c r="L350" s="219"/>
      <c r="M350" s="220"/>
      <c r="N350" s="221"/>
      <c r="O350" s="221"/>
      <c r="P350" s="221"/>
      <c r="Q350" s="221"/>
      <c r="R350" s="221"/>
      <c r="S350" s="221"/>
      <c r="T350" s="222"/>
      <c r="AT350" s="223" t="s">
        <v>136</v>
      </c>
      <c r="AU350" s="223" t="s">
        <v>83</v>
      </c>
      <c r="AV350" s="13" t="s">
        <v>83</v>
      </c>
      <c r="AW350" s="13" t="s">
        <v>30</v>
      </c>
      <c r="AX350" s="13" t="s">
        <v>73</v>
      </c>
      <c r="AY350" s="223" t="s">
        <v>126</v>
      </c>
    </row>
    <row r="351" spans="1:65" s="14" customFormat="1" ht="11.25">
      <c r="B351" s="224"/>
      <c r="C351" s="225"/>
      <c r="D351" s="214" t="s">
        <v>136</v>
      </c>
      <c r="E351" s="226" t="s">
        <v>1</v>
      </c>
      <c r="F351" s="227" t="s">
        <v>137</v>
      </c>
      <c r="G351" s="225"/>
      <c r="H351" s="228">
        <v>246.03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AT351" s="234" t="s">
        <v>136</v>
      </c>
      <c r="AU351" s="234" t="s">
        <v>83</v>
      </c>
      <c r="AV351" s="14" t="s">
        <v>134</v>
      </c>
      <c r="AW351" s="14" t="s">
        <v>30</v>
      </c>
      <c r="AX351" s="14" t="s">
        <v>81</v>
      </c>
      <c r="AY351" s="234" t="s">
        <v>126</v>
      </c>
    </row>
    <row r="352" spans="1:65" s="2" customFormat="1" ht="16.5" customHeight="1">
      <c r="A352" s="34"/>
      <c r="B352" s="35"/>
      <c r="C352" s="199" t="s">
        <v>497</v>
      </c>
      <c r="D352" s="199" t="s">
        <v>129</v>
      </c>
      <c r="E352" s="200" t="s">
        <v>498</v>
      </c>
      <c r="F352" s="201" t="s">
        <v>499</v>
      </c>
      <c r="G352" s="202" t="s">
        <v>164</v>
      </c>
      <c r="H352" s="203">
        <v>170.36</v>
      </c>
      <c r="I352" s="204"/>
      <c r="J352" s="205">
        <f>ROUND(I352*H352,2)</f>
        <v>0</v>
      </c>
      <c r="K352" s="201" t="s">
        <v>133</v>
      </c>
      <c r="L352" s="39"/>
      <c r="M352" s="206" t="s">
        <v>1</v>
      </c>
      <c r="N352" s="207" t="s">
        <v>38</v>
      </c>
      <c r="O352" s="71"/>
      <c r="P352" s="208">
        <f>O352*H352</f>
        <v>0</v>
      </c>
      <c r="Q352" s="208">
        <v>3.1199999999999999E-3</v>
      </c>
      <c r="R352" s="208">
        <f>Q352*H352</f>
        <v>0.53152320000000008</v>
      </c>
      <c r="S352" s="208">
        <v>0</v>
      </c>
      <c r="T352" s="209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10" t="s">
        <v>220</v>
      </c>
      <c r="AT352" s="210" t="s">
        <v>129</v>
      </c>
      <c r="AU352" s="210" t="s">
        <v>83</v>
      </c>
      <c r="AY352" s="17" t="s">
        <v>126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17" t="s">
        <v>81</v>
      </c>
      <c r="BK352" s="211">
        <f>ROUND(I352*H352,2)</f>
        <v>0</v>
      </c>
      <c r="BL352" s="17" t="s">
        <v>220</v>
      </c>
      <c r="BM352" s="210" t="s">
        <v>500</v>
      </c>
    </row>
    <row r="353" spans="1:65" s="13" customFormat="1" ht="11.25">
      <c r="B353" s="212"/>
      <c r="C353" s="213"/>
      <c r="D353" s="214" t="s">
        <v>136</v>
      </c>
      <c r="E353" s="215" t="s">
        <v>1</v>
      </c>
      <c r="F353" s="216" t="s">
        <v>470</v>
      </c>
      <c r="G353" s="213"/>
      <c r="H353" s="217">
        <v>170.36</v>
      </c>
      <c r="I353" s="218"/>
      <c r="J353" s="213"/>
      <c r="K353" s="213"/>
      <c r="L353" s="219"/>
      <c r="M353" s="220"/>
      <c r="N353" s="221"/>
      <c r="O353" s="221"/>
      <c r="P353" s="221"/>
      <c r="Q353" s="221"/>
      <c r="R353" s="221"/>
      <c r="S353" s="221"/>
      <c r="T353" s="222"/>
      <c r="AT353" s="223" t="s">
        <v>136</v>
      </c>
      <c r="AU353" s="223" t="s">
        <v>83</v>
      </c>
      <c r="AV353" s="13" t="s">
        <v>83</v>
      </c>
      <c r="AW353" s="13" t="s">
        <v>30</v>
      </c>
      <c r="AX353" s="13" t="s">
        <v>73</v>
      </c>
      <c r="AY353" s="223" t="s">
        <v>126</v>
      </c>
    </row>
    <row r="354" spans="1:65" s="14" customFormat="1" ht="11.25">
      <c r="B354" s="224"/>
      <c r="C354" s="225"/>
      <c r="D354" s="214" t="s">
        <v>136</v>
      </c>
      <c r="E354" s="226" t="s">
        <v>1</v>
      </c>
      <c r="F354" s="227" t="s">
        <v>137</v>
      </c>
      <c r="G354" s="225"/>
      <c r="H354" s="228">
        <v>170.36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AT354" s="234" t="s">
        <v>136</v>
      </c>
      <c r="AU354" s="234" t="s">
        <v>83</v>
      </c>
      <c r="AV354" s="14" t="s">
        <v>134</v>
      </c>
      <c r="AW354" s="14" t="s">
        <v>30</v>
      </c>
      <c r="AX354" s="14" t="s">
        <v>81</v>
      </c>
      <c r="AY354" s="234" t="s">
        <v>126</v>
      </c>
    </row>
    <row r="355" spans="1:65" s="2" customFormat="1" ht="21.75" customHeight="1">
      <c r="A355" s="34"/>
      <c r="B355" s="35"/>
      <c r="C355" s="199" t="s">
        <v>501</v>
      </c>
      <c r="D355" s="199" t="s">
        <v>129</v>
      </c>
      <c r="E355" s="200" t="s">
        <v>502</v>
      </c>
      <c r="F355" s="201" t="s">
        <v>503</v>
      </c>
      <c r="G355" s="202" t="s">
        <v>278</v>
      </c>
      <c r="H355" s="203">
        <v>3.8530000000000002</v>
      </c>
      <c r="I355" s="204"/>
      <c r="J355" s="205">
        <f>ROUND(I355*H355,2)</f>
        <v>0</v>
      </c>
      <c r="K355" s="201" t="s">
        <v>133</v>
      </c>
      <c r="L355" s="39"/>
      <c r="M355" s="206" t="s">
        <v>1</v>
      </c>
      <c r="N355" s="207" t="s">
        <v>38</v>
      </c>
      <c r="O355" s="71"/>
      <c r="P355" s="208">
        <f>O355*H355</f>
        <v>0</v>
      </c>
      <c r="Q355" s="208">
        <v>0</v>
      </c>
      <c r="R355" s="208">
        <f>Q355*H355</f>
        <v>0</v>
      </c>
      <c r="S355" s="208">
        <v>0</v>
      </c>
      <c r="T355" s="209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10" t="s">
        <v>220</v>
      </c>
      <c r="AT355" s="210" t="s">
        <v>129</v>
      </c>
      <c r="AU355" s="210" t="s">
        <v>83</v>
      </c>
      <c r="AY355" s="17" t="s">
        <v>126</v>
      </c>
      <c r="BE355" s="211">
        <f>IF(N355="základní",J355,0)</f>
        <v>0</v>
      </c>
      <c r="BF355" s="211">
        <f>IF(N355="snížená",J355,0)</f>
        <v>0</v>
      </c>
      <c r="BG355" s="211">
        <f>IF(N355="zákl. přenesená",J355,0)</f>
        <v>0</v>
      </c>
      <c r="BH355" s="211">
        <f>IF(N355="sníž. přenesená",J355,0)</f>
        <v>0</v>
      </c>
      <c r="BI355" s="211">
        <f>IF(N355="nulová",J355,0)</f>
        <v>0</v>
      </c>
      <c r="BJ355" s="17" t="s">
        <v>81</v>
      </c>
      <c r="BK355" s="211">
        <f>ROUND(I355*H355,2)</f>
        <v>0</v>
      </c>
      <c r="BL355" s="17" t="s">
        <v>220</v>
      </c>
      <c r="BM355" s="210" t="s">
        <v>504</v>
      </c>
    </row>
    <row r="356" spans="1:65" s="12" customFormat="1" ht="22.9" customHeight="1">
      <c r="B356" s="183"/>
      <c r="C356" s="184"/>
      <c r="D356" s="185" t="s">
        <v>72</v>
      </c>
      <c r="E356" s="197" t="s">
        <v>505</v>
      </c>
      <c r="F356" s="197" t="s">
        <v>506</v>
      </c>
      <c r="G356" s="184"/>
      <c r="H356" s="184"/>
      <c r="I356" s="187"/>
      <c r="J356" s="198">
        <f>BK356</f>
        <v>0</v>
      </c>
      <c r="K356" s="184"/>
      <c r="L356" s="189"/>
      <c r="M356" s="190"/>
      <c r="N356" s="191"/>
      <c r="O356" s="191"/>
      <c r="P356" s="192">
        <f>SUM(P357:P360)</f>
        <v>0</v>
      </c>
      <c r="Q356" s="191"/>
      <c r="R356" s="192">
        <f>SUM(R357:R360)</f>
        <v>3.2400000000000005E-2</v>
      </c>
      <c r="S356" s="191"/>
      <c r="T356" s="193">
        <f>SUM(T357:T360)</f>
        <v>0</v>
      </c>
      <c r="AR356" s="194" t="s">
        <v>83</v>
      </c>
      <c r="AT356" s="195" t="s">
        <v>72</v>
      </c>
      <c r="AU356" s="195" t="s">
        <v>81</v>
      </c>
      <c r="AY356" s="194" t="s">
        <v>126</v>
      </c>
      <c r="BK356" s="196">
        <f>SUM(BK357:BK360)</f>
        <v>0</v>
      </c>
    </row>
    <row r="357" spans="1:65" s="2" customFormat="1" ht="21.75" customHeight="1">
      <c r="A357" s="34"/>
      <c r="B357" s="35"/>
      <c r="C357" s="199" t="s">
        <v>507</v>
      </c>
      <c r="D357" s="199" t="s">
        <v>129</v>
      </c>
      <c r="E357" s="200" t="s">
        <v>508</v>
      </c>
      <c r="F357" s="201" t="s">
        <v>509</v>
      </c>
      <c r="G357" s="202" t="s">
        <v>148</v>
      </c>
      <c r="H357" s="203">
        <v>5.4</v>
      </c>
      <c r="I357" s="204"/>
      <c r="J357" s="205">
        <f>ROUND(I357*H357,2)</f>
        <v>0</v>
      </c>
      <c r="K357" s="201" t="s">
        <v>133</v>
      </c>
      <c r="L357" s="39"/>
      <c r="M357" s="206" t="s">
        <v>1</v>
      </c>
      <c r="N357" s="207" t="s">
        <v>38</v>
      </c>
      <c r="O357" s="71"/>
      <c r="P357" s="208">
        <f>O357*H357</f>
        <v>0</v>
      </c>
      <c r="Q357" s="208">
        <v>6.0000000000000001E-3</v>
      </c>
      <c r="R357" s="208">
        <f>Q357*H357</f>
        <v>3.2400000000000005E-2</v>
      </c>
      <c r="S357" s="208">
        <v>0</v>
      </c>
      <c r="T357" s="209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10" t="s">
        <v>220</v>
      </c>
      <c r="AT357" s="210" t="s">
        <v>129</v>
      </c>
      <c r="AU357" s="210" t="s">
        <v>83</v>
      </c>
      <c r="AY357" s="17" t="s">
        <v>126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17" t="s">
        <v>81</v>
      </c>
      <c r="BK357" s="211">
        <f>ROUND(I357*H357,2)</f>
        <v>0</v>
      </c>
      <c r="BL357" s="17" t="s">
        <v>220</v>
      </c>
      <c r="BM357" s="210" t="s">
        <v>510</v>
      </c>
    </row>
    <row r="358" spans="1:65" s="13" customFormat="1" ht="11.25">
      <c r="B358" s="212"/>
      <c r="C358" s="213"/>
      <c r="D358" s="214" t="s">
        <v>136</v>
      </c>
      <c r="E358" s="215" t="s">
        <v>1</v>
      </c>
      <c r="F358" s="216" t="s">
        <v>511</v>
      </c>
      <c r="G358" s="213"/>
      <c r="H358" s="217">
        <v>5.4</v>
      </c>
      <c r="I358" s="218"/>
      <c r="J358" s="213"/>
      <c r="K358" s="213"/>
      <c r="L358" s="219"/>
      <c r="M358" s="220"/>
      <c r="N358" s="221"/>
      <c r="O358" s="221"/>
      <c r="P358" s="221"/>
      <c r="Q358" s="221"/>
      <c r="R358" s="221"/>
      <c r="S358" s="221"/>
      <c r="T358" s="222"/>
      <c r="AT358" s="223" t="s">
        <v>136</v>
      </c>
      <c r="AU358" s="223" t="s">
        <v>83</v>
      </c>
      <c r="AV358" s="13" t="s">
        <v>83</v>
      </c>
      <c r="AW358" s="13" t="s">
        <v>30</v>
      </c>
      <c r="AX358" s="13" t="s">
        <v>73</v>
      </c>
      <c r="AY358" s="223" t="s">
        <v>126</v>
      </c>
    </row>
    <row r="359" spans="1:65" s="14" customFormat="1" ht="11.25">
      <c r="B359" s="224"/>
      <c r="C359" s="225"/>
      <c r="D359" s="214" t="s">
        <v>136</v>
      </c>
      <c r="E359" s="226" t="s">
        <v>1</v>
      </c>
      <c r="F359" s="227" t="s">
        <v>137</v>
      </c>
      <c r="G359" s="225"/>
      <c r="H359" s="228">
        <v>5.4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AT359" s="234" t="s">
        <v>136</v>
      </c>
      <c r="AU359" s="234" t="s">
        <v>83</v>
      </c>
      <c r="AV359" s="14" t="s">
        <v>134</v>
      </c>
      <c r="AW359" s="14" t="s">
        <v>30</v>
      </c>
      <c r="AX359" s="14" t="s">
        <v>81</v>
      </c>
      <c r="AY359" s="234" t="s">
        <v>126</v>
      </c>
    </row>
    <row r="360" spans="1:65" s="2" customFormat="1" ht="21.75" customHeight="1">
      <c r="A360" s="34"/>
      <c r="B360" s="35"/>
      <c r="C360" s="199" t="s">
        <v>512</v>
      </c>
      <c r="D360" s="199" t="s">
        <v>129</v>
      </c>
      <c r="E360" s="200" t="s">
        <v>513</v>
      </c>
      <c r="F360" s="201" t="s">
        <v>514</v>
      </c>
      <c r="G360" s="202" t="s">
        <v>278</v>
      </c>
      <c r="H360" s="203">
        <v>8.5999999999999993E-2</v>
      </c>
      <c r="I360" s="204"/>
      <c r="J360" s="205">
        <f>ROUND(I360*H360,2)</f>
        <v>0</v>
      </c>
      <c r="K360" s="201" t="s">
        <v>133</v>
      </c>
      <c r="L360" s="39"/>
      <c r="M360" s="206" t="s">
        <v>1</v>
      </c>
      <c r="N360" s="207" t="s">
        <v>38</v>
      </c>
      <c r="O360" s="71"/>
      <c r="P360" s="208">
        <f>O360*H360</f>
        <v>0</v>
      </c>
      <c r="Q360" s="208">
        <v>0</v>
      </c>
      <c r="R360" s="208">
        <f>Q360*H360</f>
        <v>0</v>
      </c>
      <c r="S360" s="208">
        <v>0</v>
      </c>
      <c r="T360" s="209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10" t="s">
        <v>220</v>
      </c>
      <c r="AT360" s="210" t="s">
        <v>129</v>
      </c>
      <c r="AU360" s="210" t="s">
        <v>83</v>
      </c>
      <c r="AY360" s="17" t="s">
        <v>126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17" t="s">
        <v>81</v>
      </c>
      <c r="BK360" s="211">
        <f>ROUND(I360*H360,2)</f>
        <v>0</v>
      </c>
      <c r="BL360" s="17" t="s">
        <v>220</v>
      </c>
      <c r="BM360" s="210" t="s">
        <v>515</v>
      </c>
    </row>
    <row r="361" spans="1:65" s="12" customFormat="1" ht="22.9" customHeight="1">
      <c r="B361" s="183"/>
      <c r="C361" s="184"/>
      <c r="D361" s="185" t="s">
        <v>72</v>
      </c>
      <c r="E361" s="197" t="s">
        <v>516</v>
      </c>
      <c r="F361" s="197" t="s">
        <v>517</v>
      </c>
      <c r="G361" s="184"/>
      <c r="H361" s="184"/>
      <c r="I361" s="187"/>
      <c r="J361" s="198">
        <f>BK361</f>
        <v>0</v>
      </c>
      <c r="K361" s="184"/>
      <c r="L361" s="189"/>
      <c r="M361" s="190"/>
      <c r="N361" s="191"/>
      <c r="O361" s="191"/>
      <c r="P361" s="192">
        <f>SUM(P362:P376)</f>
        <v>0</v>
      </c>
      <c r="Q361" s="191"/>
      <c r="R361" s="192">
        <f>SUM(R362:R376)</f>
        <v>4.5713999999999998E-3</v>
      </c>
      <c r="S361" s="191"/>
      <c r="T361" s="193">
        <f>SUM(T362:T376)</f>
        <v>0</v>
      </c>
      <c r="AR361" s="194" t="s">
        <v>83</v>
      </c>
      <c r="AT361" s="195" t="s">
        <v>72</v>
      </c>
      <c r="AU361" s="195" t="s">
        <v>81</v>
      </c>
      <c r="AY361" s="194" t="s">
        <v>126</v>
      </c>
      <c r="BK361" s="196">
        <f>SUM(BK362:BK376)</f>
        <v>0</v>
      </c>
    </row>
    <row r="362" spans="1:65" s="2" customFormat="1" ht="21.75" customHeight="1">
      <c r="A362" s="34"/>
      <c r="B362" s="35"/>
      <c r="C362" s="199" t="s">
        <v>518</v>
      </c>
      <c r="D362" s="199" t="s">
        <v>129</v>
      </c>
      <c r="E362" s="200" t="s">
        <v>519</v>
      </c>
      <c r="F362" s="201" t="s">
        <v>520</v>
      </c>
      <c r="G362" s="202" t="s">
        <v>148</v>
      </c>
      <c r="H362" s="203">
        <v>12.03</v>
      </c>
      <c r="I362" s="204"/>
      <c r="J362" s="205">
        <f>ROUND(I362*H362,2)</f>
        <v>0</v>
      </c>
      <c r="K362" s="201" t="s">
        <v>133</v>
      </c>
      <c r="L362" s="39"/>
      <c r="M362" s="206" t="s">
        <v>1</v>
      </c>
      <c r="N362" s="207" t="s">
        <v>38</v>
      </c>
      <c r="O362" s="71"/>
      <c r="P362" s="208">
        <f>O362*H362</f>
        <v>0</v>
      </c>
      <c r="Q362" s="208">
        <v>1.3999999999999999E-4</v>
      </c>
      <c r="R362" s="208">
        <f>Q362*H362</f>
        <v>1.6841999999999998E-3</v>
      </c>
      <c r="S362" s="208">
        <v>0</v>
      </c>
      <c r="T362" s="209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10" t="s">
        <v>220</v>
      </c>
      <c r="AT362" s="210" t="s">
        <v>129</v>
      </c>
      <c r="AU362" s="210" t="s">
        <v>83</v>
      </c>
      <c r="AY362" s="17" t="s">
        <v>126</v>
      </c>
      <c r="BE362" s="211">
        <f>IF(N362="základní",J362,0)</f>
        <v>0</v>
      </c>
      <c r="BF362" s="211">
        <f>IF(N362="snížená",J362,0)</f>
        <v>0</v>
      </c>
      <c r="BG362" s="211">
        <f>IF(N362="zákl. přenesená",J362,0)</f>
        <v>0</v>
      </c>
      <c r="BH362" s="211">
        <f>IF(N362="sníž. přenesená",J362,0)</f>
        <v>0</v>
      </c>
      <c r="BI362" s="211">
        <f>IF(N362="nulová",J362,0)</f>
        <v>0</v>
      </c>
      <c r="BJ362" s="17" t="s">
        <v>81</v>
      </c>
      <c r="BK362" s="211">
        <f>ROUND(I362*H362,2)</f>
        <v>0</v>
      </c>
      <c r="BL362" s="17" t="s">
        <v>220</v>
      </c>
      <c r="BM362" s="210" t="s">
        <v>521</v>
      </c>
    </row>
    <row r="363" spans="1:65" s="13" customFormat="1" ht="11.25">
      <c r="B363" s="212"/>
      <c r="C363" s="213"/>
      <c r="D363" s="214" t="s">
        <v>136</v>
      </c>
      <c r="E363" s="215" t="s">
        <v>1</v>
      </c>
      <c r="F363" s="216" t="s">
        <v>522</v>
      </c>
      <c r="G363" s="213"/>
      <c r="H363" s="217">
        <v>6.86</v>
      </c>
      <c r="I363" s="218"/>
      <c r="J363" s="213"/>
      <c r="K363" s="213"/>
      <c r="L363" s="219"/>
      <c r="M363" s="220"/>
      <c r="N363" s="221"/>
      <c r="O363" s="221"/>
      <c r="P363" s="221"/>
      <c r="Q363" s="221"/>
      <c r="R363" s="221"/>
      <c r="S363" s="221"/>
      <c r="T363" s="222"/>
      <c r="AT363" s="223" t="s">
        <v>136</v>
      </c>
      <c r="AU363" s="223" t="s">
        <v>83</v>
      </c>
      <c r="AV363" s="13" t="s">
        <v>83</v>
      </c>
      <c r="AW363" s="13" t="s">
        <v>30</v>
      </c>
      <c r="AX363" s="13" t="s">
        <v>73</v>
      </c>
      <c r="AY363" s="223" t="s">
        <v>126</v>
      </c>
    </row>
    <row r="364" spans="1:65" s="13" customFormat="1" ht="11.25">
      <c r="B364" s="212"/>
      <c r="C364" s="213"/>
      <c r="D364" s="214" t="s">
        <v>136</v>
      </c>
      <c r="E364" s="215" t="s">
        <v>1</v>
      </c>
      <c r="F364" s="216" t="s">
        <v>523</v>
      </c>
      <c r="G364" s="213"/>
      <c r="H364" s="217">
        <v>1.92</v>
      </c>
      <c r="I364" s="218"/>
      <c r="J364" s="213"/>
      <c r="K364" s="213"/>
      <c r="L364" s="219"/>
      <c r="M364" s="220"/>
      <c r="N364" s="221"/>
      <c r="O364" s="221"/>
      <c r="P364" s="221"/>
      <c r="Q364" s="221"/>
      <c r="R364" s="221"/>
      <c r="S364" s="221"/>
      <c r="T364" s="222"/>
      <c r="AT364" s="223" t="s">
        <v>136</v>
      </c>
      <c r="AU364" s="223" t="s">
        <v>83</v>
      </c>
      <c r="AV364" s="13" t="s">
        <v>83</v>
      </c>
      <c r="AW364" s="13" t="s">
        <v>30</v>
      </c>
      <c r="AX364" s="13" t="s">
        <v>73</v>
      </c>
      <c r="AY364" s="223" t="s">
        <v>126</v>
      </c>
    </row>
    <row r="365" spans="1:65" s="13" customFormat="1" ht="11.25">
      <c r="B365" s="212"/>
      <c r="C365" s="213"/>
      <c r="D365" s="214" t="s">
        <v>136</v>
      </c>
      <c r="E365" s="215" t="s">
        <v>1</v>
      </c>
      <c r="F365" s="216" t="s">
        <v>524</v>
      </c>
      <c r="G365" s="213"/>
      <c r="H365" s="217">
        <v>3.25</v>
      </c>
      <c r="I365" s="218"/>
      <c r="J365" s="213"/>
      <c r="K365" s="213"/>
      <c r="L365" s="219"/>
      <c r="M365" s="220"/>
      <c r="N365" s="221"/>
      <c r="O365" s="221"/>
      <c r="P365" s="221"/>
      <c r="Q365" s="221"/>
      <c r="R365" s="221"/>
      <c r="S365" s="221"/>
      <c r="T365" s="222"/>
      <c r="AT365" s="223" t="s">
        <v>136</v>
      </c>
      <c r="AU365" s="223" t="s">
        <v>83</v>
      </c>
      <c r="AV365" s="13" t="s">
        <v>83</v>
      </c>
      <c r="AW365" s="13" t="s">
        <v>30</v>
      </c>
      <c r="AX365" s="13" t="s">
        <v>73</v>
      </c>
      <c r="AY365" s="223" t="s">
        <v>126</v>
      </c>
    </row>
    <row r="366" spans="1:65" s="14" customFormat="1" ht="11.25">
      <c r="B366" s="224"/>
      <c r="C366" s="225"/>
      <c r="D366" s="214" t="s">
        <v>136</v>
      </c>
      <c r="E366" s="226" t="s">
        <v>1</v>
      </c>
      <c r="F366" s="227" t="s">
        <v>137</v>
      </c>
      <c r="G366" s="225"/>
      <c r="H366" s="228">
        <v>12.03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AT366" s="234" t="s">
        <v>136</v>
      </c>
      <c r="AU366" s="234" t="s">
        <v>83</v>
      </c>
      <c r="AV366" s="14" t="s">
        <v>134</v>
      </c>
      <c r="AW366" s="14" t="s">
        <v>30</v>
      </c>
      <c r="AX366" s="14" t="s">
        <v>81</v>
      </c>
      <c r="AY366" s="234" t="s">
        <v>126</v>
      </c>
    </row>
    <row r="367" spans="1:65" s="2" customFormat="1" ht="21.75" customHeight="1">
      <c r="A367" s="34"/>
      <c r="B367" s="35"/>
      <c r="C367" s="199" t="s">
        <v>525</v>
      </c>
      <c r="D367" s="199" t="s">
        <v>129</v>
      </c>
      <c r="E367" s="200" t="s">
        <v>526</v>
      </c>
      <c r="F367" s="201" t="s">
        <v>527</v>
      </c>
      <c r="G367" s="202" t="s">
        <v>148</v>
      </c>
      <c r="H367" s="203">
        <v>12.03</v>
      </c>
      <c r="I367" s="204"/>
      <c r="J367" s="205">
        <f>ROUND(I367*H367,2)</f>
        <v>0</v>
      </c>
      <c r="K367" s="201" t="s">
        <v>133</v>
      </c>
      <c r="L367" s="39"/>
      <c r="M367" s="206" t="s">
        <v>1</v>
      </c>
      <c r="N367" s="207" t="s">
        <v>38</v>
      </c>
      <c r="O367" s="71"/>
      <c r="P367" s="208">
        <f>O367*H367</f>
        <v>0</v>
      </c>
      <c r="Q367" s="208">
        <v>1.2E-4</v>
      </c>
      <c r="R367" s="208">
        <f>Q367*H367</f>
        <v>1.4436E-3</v>
      </c>
      <c r="S367" s="208">
        <v>0</v>
      </c>
      <c r="T367" s="209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10" t="s">
        <v>220</v>
      </c>
      <c r="AT367" s="210" t="s">
        <v>129</v>
      </c>
      <c r="AU367" s="210" t="s">
        <v>83</v>
      </c>
      <c r="AY367" s="17" t="s">
        <v>126</v>
      </c>
      <c r="BE367" s="211">
        <f>IF(N367="základní",J367,0)</f>
        <v>0</v>
      </c>
      <c r="BF367" s="211">
        <f>IF(N367="snížená",J367,0)</f>
        <v>0</v>
      </c>
      <c r="BG367" s="211">
        <f>IF(N367="zákl. přenesená",J367,0)</f>
        <v>0</v>
      </c>
      <c r="BH367" s="211">
        <f>IF(N367="sníž. přenesená",J367,0)</f>
        <v>0</v>
      </c>
      <c r="BI367" s="211">
        <f>IF(N367="nulová",J367,0)</f>
        <v>0</v>
      </c>
      <c r="BJ367" s="17" t="s">
        <v>81</v>
      </c>
      <c r="BK367" s="211">
        <f>ROUND(I367*H367,2)</f>
        <v>0</v>
      </c>
      <c r="BL367" s="17" t="s">
        <v>220</v>
      </c>
      <c r="BM367" s="210" t="s">
        <v>528</v>
      </c>
    </row>
    <row r="368" spans="1:65" s="13" customFormat="1" ht="11.25">
      <c r="B368" s="212"/>
      <c r="C368" s="213"/>
      <c r="D368" s="214" t="s">
        <v>136</v>
      </c>
      <c r="E368" s="215" t="s">
        <v>1</v>
      </c>
      <c r="F368" s="216" t="s">
        <v>522</v>
      </c>
      <c r="G368" s="213"/>
      <c r="H368" s="217">
        <v>6.86</v>
      </c>
      <c r="I368" s="218"/>
      <c r="J368" s="213"/>
      <c r="K368" s="213"/>
      <c r="L368" s="219"/>
      <c r="M368" s="220"/>
      <c r="N368" s="221"/>
      <c r="O368" s="221"/>
      <c r="P368" s="221"/>
      <c r="Q368" s="221"/>
      <c r="R368" s="221"/>
      <c r="S368" s="221"/>
      <c r="T368" s="222"/>
      <c r="AT368" s="223" t="s">
        <v>136</v>
      </c>
      <c r="AU368" s="223" t="s">
        <v>83</v>
      </c>
      <c r="AV368" s="13" t="s">
        <v>83</v>
      </c>
      <c r="AW368" s="13" t="s">
        <v>30</v>
      </c>
      <c r="AX368" s="13" t="s">
        <v>73</v>
      </c>
      <c r="AY368" s="223" t="s">
        <v>126</v>
      </c>
    </row>
    <row r="369" spans="1:65" s="13" customFormat="1" ht="11.25">
      <c r="B369" s="212"/>
      <c r="C369" s="213"/>
      <c r="D369" s="214" t="s">
        <v>136</v>
      </c>
      <c r="E369" s="215" t="s">
        <v>1</v>
      </c>
      <c r="F369" s="216" t="s">
        <v>523</v>
      </c>
      <c r="G369" s="213"/>
      <c r="H369" s="217">
        <v>1.92</v>
      </c>
      <c r="I369" s="218"/>
      <c r="J369" s="213"/>
      <c r="K369" s="213"/>
      <c r="L369" s="219"/>
      <c r="M369" s="220"/>
      <c r="N369" s="221"/>
      <c r="O369" s="221"/>
      <c r="P369" s="221"/>
      <c r="Q369" s="221"/>
      <c r="R369" s="221"/>
      <c r="S369" s="221"/>
      <c r="T369" s="222"/>
      <c r="AT369" s="223" t="s">
        <v>136</v>
      </c>
      <c r="AU369" s="223" t="s">
        <v>83</v>
      </c>
      <c r="AV369" s="13" t="s">
        <v>83</v>
      </c>
      <c r="AW369" s="13" t="s">
        <v>30</v>
      </c>
      <c r="AX369" s="13" t="s">
        <v>73</v>
      </c>
      <c r="AY369" s="223" t="s">
        <v>126</v>
      </c>
    </row>
    <row r="370" spans="1:65" s="13" customFormat="1" ht="11.25">
      <c r="B370" s="212"/>
      <c r="C370" s="213"/>
      <c r="D370" s="214" t="s">
        <v>136</v>
      </c>
      <c r="E370" s="215" t="s">
        <v>1</v>
      </c>
      <c r="F370" s="216" t="s">
        <v>524</v>
      </c>
      <c r="G370" s="213"/>
      <c r="H370" s="217">
        <v>3.25</v>
      </c>
      <c r="I370" s="218"/>
      <c r="J370" s="213"/>
      <c r="K370" s="213"/>
      <c r="L370" s="219"/>
      <c r="M370" s="220"/>
      <c r="N370" s="221"/>
      <c r="O370" s="221"/>
      <c r="P370" s="221"/>
      <c r="Q370" s="221"/>
      <c r="R370" s="221"/>
      <c r="S370" s="221"/>
      <c r="T370" s="222"/>
      <c r="AT370" s="223" t="s">
        <v>136</v>
      </c>
      <c r="AU370" s="223" t="s">
        <v>83</v>
      </c>
      <c r="AV370" s="13" t="s">
        <v>83</v>
      </c>
      <c r="AW370" s="13" t="s">
        <v>30</v>
      </c>
      <c r="AX370" s="13" t="s">
        <v>73</v>
      </c>
      <c r="AY370" s="223" t="s">
        <v>126</v>
      </c>
    </row>
    <row r="371" spans="1:65" s="14" customFormat="1" ht="11.25">
      <c r="B371" s="224"/>
      <c r="C371" s="225"/>
      <c r="D371" s="214" t="s">
        <v>136</v>
      </c>
      <c r="E371" s="226" t="s">
        <v>1</v>
      </c>
      <c r="F371" s="227" t="s">
        <v>137</v>
      </c>
      <c r="G371" s="225"/>
      <c r="H371" s="228">
        <v>12.03</v>
      </c>
      <c r="I371" s="229"/>
      <c r="J371" s="225"/>
      <c r="K371" s="225"/>
      <c r="L371" s="230"/>
      <c r="M371" s="231"/>
      <c r="N371" s="232"/>
      <c r="O371" s="232"/>
      <c r="P371" s="232"/>
      <c r="Q371" s="232"/>
      <c r="R371" s="232"/>
      <c r="S371" s="232"/>
      <c r="T371" s="233"/>
      <c r="AT371" s="234" t="s">
        <v>136</v>
      </c>
      <c r="AU371" s="234" t="s">
        <v>83</v>
      </c>
      <c r="AV371" s="14" t="s">
        <v>134</v>
      </c>
      <c r="AW371" s="14" t="s">
        <v>30</v>
      </c>
      <c r="AX371" s="14" t="s">
        <v>81</v>
      </c>
      <c r="AY371" s="234" t="s">
        <v>126</v>
      </c>
    </row>
    <row r="372" spans="1:65" s="2" customFormat="1" ht="21.75" customHeight="1">
      <c r="A372" s="34"/>
      <c r="B372" s="35"/>
      <c r="C372" s="199" t="s">
        <v>529</v>
      </c>
      <c r="D372" s="199" t="s">
        <v>129</v>
      </c>
      <c r="E372" s="200" t="s">
        <v>530</v>
      </c>
      <c r="F372" s="201" t="s">
        <v>531</v>
      </c>
      <c r="G372" s="202" t="s">
        <v>148</v>
      </c>
      <c r="H372" s="203">
        <v>12.03</v>
      </c>
      <c r="I372" s="204"/>
      <c r="J372" s="205">
        <f>ROUND(I372*H372,2)</f>
        <v>0</v>
      </c>
      <c r="K372" s="201" t="s">
        <v>133</v>
      </c>
      <c r="L372" s="39"/>
      <c r="M372" s="206" t="s">
        <v>1</v>
      </c>
      <c r="N372" s="207" t="s">
        <v>38</v>
      </c>
      <c r="O372" s="71"/>
      <c r="P372" s="208">
        <f>O372*H372</f>
        <v>0</v>
      </c>
      <c r="Q372" s="208">
        <v>1.2E-4</v>
      </c>
      <c r="R372" s="208">
        <f>Q372*H372</f>
        <v>1.4436E-3</v>
      </c>
      <c r="S372" s="208">
        <v>0</v>
      </c>
      <c r="T372" s="209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210" t="s">
        <v>220</v>
      </c>
      <c r="AT372" s="210" t="s">
        <v>129</v>
      </c>
      <c r="AU372" s="210" t="s">
        <v>83</v>
      </c>
      <c r="AY372" s="17" t="s">
        <v>126</v>
      </c>
      <c r="BE372" s="211">
        <f>IF(N372="základní",J372,0)</f>
        <v>0</v>
      </c>
      <c r="BF372" s="211">
        <f>IF(N372="snížená",J372,0)</f>
        <v>0</v>
      </c>
      <c r="BG372" s="211">
        <f>IF(N372="zákl. přenesená",J372,0)</f>
        <v>0</v>
      </c>
      <c r="BH372" s="211">
        <f>IF(N372="sníž. přenesená",J372,0)</f>
        <v>0</v>
      </c>
      <c r="BI372" s="211">
        <f>IF(N372="nulová",J372,0)</f>
        <v>0</v>
      </c>
      <c r="BJ372" s="17" t="s">
        <v>81</v>
      </c>
      <c r="BK372" s="211">
        <f>ROUND(I372*H372,2)</f>
        <v>0</v>
      </c>
      <c r="BL372" s="17" t="s">
        <v>220</v>
      </c>
      <c r="BM372" s="210" t="s">
        <v>532</v>
      </c>
    </row>
    <row r="373" spans="1:65" s="13" customFormat="1" ht="11.25">
      <c r="B373" s="212"/>
      <c r="C373" s="213"/>
      <c r="D373" s="214" t="s">
        <v>136</v>
      </c>
      <c r="E373" s="215" t="s">
        <v>1</v>
      </c>
      <c r="F373" s="216" t="s">
        <v>522</v>
      </c>
      <c r="G373" s="213"/>
      <c r="H373" s="217">
        <v>6.86</v>
      </c>
      <c r="I373" s="218"/>
      <c r="J373" s="213"/>
      <c r="K373" s="213"/>
      <c r="L373" s="219"/>
      <c r="M373" s="220"/>
      <c r="N373" s="221"/>
      <c r="O373" s="221"/>
      <c r="P373" s="221"/>
      <c r="Q373" s="221"/>
      <c r="R373" s="221"/>
      <c r="S373" s="221"/>
      <c r="T373" s="222"/>
      <c r="AT373" s="223" t="s">
        <v>136</v>
      </c>
      <c r="AU373" s="223" t="s">
        <v>83</v>
      </c>
      <c r="AV373" s="13" t="s">
        <v>83</v>
      </c>
      <c r="AW373" s="13" t="s">
        <v>30</v>
      </c>
      <c r="AX373" s="13" t="s">
        <v>73</v>
      </c>
      <c r="AY373" s="223" t="s">
        <v>126</v>
      </c>
    </row>
    <row r="374" spans="1:65" s="13" customFormat="1" ht="11.25">
      <c r="B374" s="212"/>
      <c r="C374" s="213"/>
      <c r="D374" s="214" t="s">
        <v>136</v>
      </c>
      <c r="E374" s="215" t="s">
        <v>1</v>
      </c>
      <c r="F374" s="216" t="s">
        <v>523</v>
      </c>
      <c r="G374" s="213"/>
      <c r="H374" s="217">
        <v>1.92</v>
      </c>
      <c r="I374" s="218"/>
      <c r="J374" s="213"/>
      <c r="K374" s="213"/>
      <c r="L374" s="219"/>
      <c r="M374" s="220"/>
      <c r="N374" s="221"/>
      <c r="O374" s="221"/>
      <c r="P374" s="221"/>
      <c r="Q374" s="221"/>
      <c r="R374" s="221"/>
      <c r="S374" s="221"/>
      <c r="T374" s="222"/>
      <c r="AT374" s="223" t="s">
        <v>136</v>
      </c>
      <c r="AU374" s="223" t="s">
        <v>83</v>
      </c>
      <c r="AV374" s="13" t="s">
        <v>83</v>
      </c>
      <c r="AW374" s="13" t="s">
        <v>30</v>
      </c>
      <c r="AX374" s="13" t="s">
        <v>73</v>
      </c>
      <c r="AY374" s="223" t="s">
        <v>126</v>
      </c>
    </row>
    <row r="375" spans="1:65" s="13" customFormat="1" ht="11.25">
      <c r="B375" s="212"/>
      <c r="C375" s="213"/>
      <c r="D375" s="214" t="s">
        <v>136</v>
      </c>
      <c r="E375" s="215" t="s">
        <v>1</v>
      </c>
      <c r="F375" s="216" t="s">
        <v>524</v>
      </c>
      <c r="G375" s="213"/>
      <c r="H375" s="217">
        <v>3.25</v>
      </c>
      <c r="I375" s="218"/>
      <c r="J375" s="213"/>
      <c r="K375" s="213"/>
      <c r="L375" s="219"/>
      <c r="M375" s="220"/>
      <c r="N375" s="221"/>
      <c r="O375" s="221"/>
      <c r="P375" s="221"/>
      <c r="Q375" s="221"/>
      <c r="R375" s="221"/>
      <c r="S375" s="221"/>
      <c r="T375" s="222"/>
      <c r="AT375" s="223" t="s">
        <v>136</v>
      </c>
      <c r="AU375" s="223" t="s">
        <v>83</v>
      </c>
      <c r="AV375" s="13" t="s">
        <v>83</v>
      </c>
      <c r="AW375" s="13" t="s">
        <v>30</v>
      </c>
      <c r="AX375" s="13" t="s">
        <v>73</v>
      </c>
      <c r="AY375" s="223" t="s">
        <v>126</v>
      </c>
    </row>
    <row r="376" spans="1:65" s="14" customFormat="1" ht="11.25">
      <c r="B376" s="224"/>
      <c r="C376" s="225"/>
      <c r="D376" s="214" t="s">
        <v>136</v>
      </c>
      <c r="E376" s="226" t="s">
        <v>1</v>
      </c>
      <c r="F376" s="227" t="s">
        <v>137</v>
      </c>
      <c r="G376" s="225"/>
      <c r="H376" s="228">
        <v>12.03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AT376" s="234" t="s">
        <v>136</v>
      </c>
      <c r="AU376" s="234" t="s">
        <v>83</v>
      </c>
      <c r="AV376" s="14" t="s">
        <v>134</v>
      </c>
      <c r="AW376" s="14" t="s">
        <v>30</v>
      </c>
      <c r="AX376" s="14" t="s">
        <v>81</v>
      </c>
      <c r="AY376" s="234" t="s">
        <v>126</v>
      </c>
    </row>
    <row r="377" spans="1:65" s="12" customFormat="1" ht="22.9" customHeight="1">
      <c r="B377" s="183"/>
      <c r="C377" s="184"/>
      <c r="D377" s="185" t="s">
        <v>72</v>
      </c>
      <c r="E377" s="197" t="s">
        <v>533</v>
      </c>
      <c r="F377" s="197" t="s">
        <v>534</v>
      </c>
      <c r="G377" s="184"/>
      <c r="H377" s="184"/>
      <c r="I377" s="187"/>
      <c r="J377" s="198">
        <f>BK377</f>
        <v>0</v>
      </c>
      <c r="K377" s="184"/>
      <c r="L377" s="189"/>
      <c r="M377" s="190"/>
      <c r="N377" s="191"/>
      <c r="O377" s="191"/>
      <c r="P377" s="192">
        <f>SUM(P378:P420)</f>
        <v>0</v>
      </c>
      <c r="Q377" s="191"/>
      <c r="R377" s="192">
        <f>SUM(R378:R420)</f>
        <v>1.2126042800000001</v>
      </c>
      <c r="S377" s="191"/>
      <c r="T377" s="193">
        <f>SUM(T378:T420)</f>
        <v>0.25516441000000001</v>
      </c>
      <c r="AR377" s="194" t="s">
        <v>83</v>
      </c>
      <c r="AT377" s="195" t="s">
        <v>72</v>
      </c>
      <c r="AU377" s="195" t="s">
        <v>81</v>
      </c>
      <c r="AY377" s="194" t="s">
        <v>126</v>
      </c>
      <c r="BK377" s="196">
        <f>SUM(BK378:BK420)</f>
        <v>0</v>
      </c>
    </row>
    <row r="378" spans="1:65" s="2" customFormat="1" ht="21.75" customHeight="1">
      <c r="A378" s="34"/>
      <c r="B378" s="35"/>
      <c r="C378" s="199" t="s">
        <v>535</v>
      </c>
      <c r="D378" s="199" t="s">
        <v>129</v>
      </c>
      <c r="E378" s="200" t="s">
        <v>536</v>
      </c>
      <c r="F378" s="201" t="s">
        <v>537</v>
      </c>
      <c r="G378" s="202" t="s">
        <v>148</v>
      </c>
      <c r="H378" s="203">
        <v>823.11099999999999</v>
      </c>
      <c r="I378" s="204"/>
      <c r="J378" s="205">
        <f>ROUND(I378*H378,2)</f>
        <v>0</v>
      </c>
      <c r="K378" s="201" t="s">
        <v>133</v>
      </c>
      <c r="L378" s="39"/>
      <c r="M378" s="206" t="s">
        <v>1</v>
      </c>
      <c r="N378" s="207" t="s">
        <v>38</v>
      </c>
      <c r="O378" s="71"/>
      <c r="P378" s="208">
        <f>O378*H378</f>
        <v>0</v>
      </c>
      <c r="Q378" s="208">
        <v>0</v>
      </c>
      <c r="R378" s="208">
        <f>Q378*H378</f>
        <v>0</v>
      </c>
      <c r="S378" s="208">
        <v>0</v>
      </c>
      <c r="T378" s="209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10" t="s">
        <v>220</v>
      </c>
      <c r="AT378" s="210" t="s">
        <v>129</v>
      </c>
      <c r="AU378" s="210" t="s">
        <v>83</v>
      </c>
      <c r="AY378" s="17" t="s">
        <v>126</v>
      </c>
      <c r="BE378" s="211">
        <f>IF(N378="základní",J378,0)</f>
        <v>0</v>
      </c>
      <c r="BF378" s="211">
        <f>IF(N378="snížená",J378,0)</f>
        <v>0</v>
      </c>
      <c r="BG378" s="211">
        <f>IF(N378="zákl. přenesená",J378,0)</f>
        <v>0</v>
      </c>
      <c r="BH378" s="211">
        <f>IF(N378="sníž. přenesená",J378,0)</f>
        <v>0</v>
      </c>
      <c r="BI378" s="211">
        <f>IF(N378="nulová",J378,0)</f>
        <v>0</v>
      </c>
      <c r="BJ378" s="17" t="s">
        <v>81</v>
      </c>
      <c r="BK378" s="211">
        <f>ROUND(I378*H378,2)</f>
        <v>0</v>
      </c>
      <c r="BL378" s="17" t="s">
        <v>220</v>
      </c>
      <c r="BM378" s="210" t="s">
        <v>538</v>
      </c>
    </row>
    <row r="379" spans="1:65" s="13" customFormat="1" ht="11.25">
      <c r="B379" s="212"/>
      <c r="C379" s="213"/>
      <c r="D379" s="214" t="s">
        <v>136</v>
      </c>
      <c r="E379" s="215" t="s">
        <v>1</v>
      </c>
      <c r="F379" s="216" t="s">
        <v>249</v>
      </c>
      <c r="G379" s="213"/>
      <c r="H379" s="217">
        <v>246.03</v>
      </c>
      <c r="I379" s="218"/>
      <c r="J379" s="213"/>
      <c r="K379" s="213"/>
      <c r="L379" s="219"/>
      <c r="M379" s="220"/>
      <c r="N379" s="221"/>
      <c r="O379" s="221"/>
      <c r="P379" s="221"/>
      <c r="Q379" s="221"/>
      <c r="R379" s="221"/>
      <c r="S379" s="221"/>
      <c r="T379" s="222"/>
      <c r="AT379" s="223" t="s">
        <v>136</v>
      </c>
      <c r="AU379" s="223" t="s">
        <v>83</v>
      </c>
      <c r="AV379" s="13" t="s">
        <v>83</v>
      </c>
      <c r="AW379" s="13" t="s">
        <v>30</v>
      </c>
      <c r="AX379" s="13" t="s">
        <v>73</v>
      </c>
      <c r="AY379" s="223" t="s">
        <v>126</v>
      </c>
    </row>
    <row r="380" spans="1:65" s="13" customFormat="1" ht="11.25">
      <c r="B380" s="212"/>
      <c r="C380" s="213"/>
      <c r="D380" s="214" t="s">
        <v>136</v>
      </c>
      <c r="E380" s="215" t="s">
        <v>1</v>
      </c>
      <c r="F380" s="216" t="s">
        <v>183</v>
      </c>
      <c r="G380" s="213"/>
      <c r="H380" s="217">
        <v>256.54000000000002</v>
      </c>
      <c r="I380" s="218"/>
      <c r="J380" s="213"/>
      <c r="K380" s="213"/>
      <c r="L380" s="219"/>
      <c r="M380" s="220"/>
      <c r="N380" s="221"/>
      <c r="O380" s="221"/>
      <c r="P380" s="221"/>
      <c r="Q380" s="221"/>
      <c r="R380" s="221"/>
      <c r="S380" s="221"/>
      <c r="T380" s="222"/>
      <c r="AT380" s="223" t="s">
        <v>136</v>
      </c>
      <c r="AU380" s="223" t="s">
        <v>83</v>
      </c>
      <c r="AV380" s="13" t="s">
        <v>83</v>
      </c>
      <c r="AW380" s="13" t="s">
        <v>30</v>
      </c>
      <c r="AX380" s="13" t="s">
        <v>73</v>
      </c>
      <c r="AY380" s="223" t="s">
        <v>126</v>
      </c>
    </row>
    <row r="381" spans="1:65" s="13" customFormat="1" ht="11.25">
      <c r="B381" s="212"/>
      <c r="C381" s="213"/>
      <c r="D381" s="214" t="s">
        <v>136</v>
      </c>
      <c r="E381" s="215" t="s">
        <v>1</v>
      </c>
      <c r="F381" s="216" t="s">
        <v>204</v>
      </c>
      <c r="G381" s="213"/>
      <c r="H381" s="217">
        <v>147.98500000000001</v>
      </c>
      <c r="I381" s="218"/>
      <c r="J381" s="213"/>
      <c r="K381" s="213"/>
      <c r="L381" s="219"/>
      <c r="M381" s="220"/>
      <c r="N381" s="221"/>
      <c r="O381" s="221"/>
      <c r="P381" s="221"/>
      <c r="Q381" s="221"/>
      <c r="R381" s="221"/>
      <c r="S381" s="221"/>
      <c r="T381" s="222"/>
      <c r="AT381" s="223" t="s">
        <v>136</v>
      </c>
      <c r="AU381" s="223" t="s">
        <v>83</v>
      </c>
      <c r="AV381" s="13" t="s">
        <v>83</v>
      </c>
      <c r="AW381" s="13" t="s">
        <v>30</v>
      </c>
      <c r="AX381" s="13" t="s">
        <v>73</v>
      </c>
      <c r="AY381" s="223" t="s">
        <v>126</v>
      </c>
    </row>
    <row r="382" spans="1:65" s="13" customFormat="1" ht="11.25">
      <c r="B382" s="212"/>
      <c r="C382" s="213"/>
      <c r="D382" s="214" t="s">
        <v>136</v>
      </c>
      <c r="E382" s="215" t="s">
        <v>1</v>
      </c>
      <c r="F382" s="216" t="s">
        <v>539</v>
      </c>
      <c r="G382" s="213"/>
      <c r="H382" s="217">
        <v>70.656000000000006</v>
      </c>
      <c r="I382" s="218"/>
      <c r="J382" s="213"/>
      <c r="K382" s="213"/>
      <c r="L382" s="219"/>
      <c r="M382" s="220"/>
      <c r="N382" s="221"/>
      <c r="O382" s="221"/>
      <c r="P382" s="221"/>
      <c r="Q382" s="221"/>
      <c r="R382" s="221"/>
      <c r="S382" s="221"/>
      <c r="T382" s="222"/>
      <c r="AT382" s="223" t="s">
        <v>136</v>
      </c>
      <c r="AU382" s="223" t="s">
        <v>83</v>
      </c>
      <c r="AV382" s="13" t="s">
        <v>83</v>
      </c>
      <c r="AW382" s="13" t="s">
        <v>30</v>
      </c>
      <c r="AX382" s="13" t="s">
        <v>73</v>
      </c>
      <c r="AY382" s="223" t="s">
        <v>126</v>
      </c>
    </row>
    <row r="383" spans="1:65" s="15" customFormat="1" ht="11.25">
      <c r="B383" s="245"/>
      <c r="C383" s="246"/>
      <c r="D383" s="214" t="s">
        <v>136</v>
      </c>
      <c r="E383" s="247" t="s">
        <v>1</v>
      </c>
      <c r="F383" s="248" t="s">
        <v>159</v>
      </c>
      <c r="G383" s="246"/>
      <c r="H383" s="249">
        <v>721.21100000000001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AT383" s="255" t="s">
        <v>136</v>
      </c>
      <c r="AU383" s="255" t="s">
        <v>83</v>
      </c>
      <c r="AV383" s="15" t="s">
        <v>127</v>
      </c>
      <c r="AW383" s="15" t="s">
        <v>30</v>
      </c>
      <c r="AX383" s="15" t="s">
        <v>73</v>
      </c>
      <c r="AY383" s="255" t="s">
        <v>126</v>
      </c>
    </row>
    <row r="384" spans="1:65" s="13" customFormat="1" ht="11.25">
      <c r="B384" s="212"/>
      <c r="C384" s="213"/>
      <c r="D384" s="214" t="s">
        <v>136</v>
      </c>
      <c r="E384" s="215" t="s">
        <v>1</v>
      </c>
      <c r="F384" s="216" t="s">
        <v>540</v>
      </c>
      <c r="G384" s="213"/>
      <c r="H384" s="217">
        <v>101.9</v>
      </c>
      <c r="I384" s="218"/>
      <c r="J384" s="213"/>
      <c r="K384" s="213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136</v>
      </c>
      <c r="AU384" s="223" t="s">
        <v>83</v>
      </c>
      <c r="AV384" s="13" t="s">
        <v>83</v>
      </c>
      <c r="AW384" s="13" t="s">
        <v>30</v>
      </c>
      <c r="AX384" s="13" t="s">
        <v>73</v>
      </c>
      <c r="AY384" s="223" t="s">
        <v>126</v>
      </c>
    </row>
    <row r="385" spans="1:65" s="15" customFormat="1" ht="11.25">
      <c r="B385" s="245"/>
      <c r="C385" s="246"/>
      <c r="D385" s="214" t="s">
        <v>136</v>
      </c>
      <c r="E385" s="247" t="s">
        <v>1</v>
      </c>
      <c r="F385" s="248" t="s">
        <v>159</v>
      </c>
      <c r="G385" s="246"/>
      <c r="H385" s="249">
        <v>101.9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AT385" s="255" t="s">
        <v>136</v>
      </c>
      <c r="AU385" s="255" t="s">
        <v>83</v>
      </c>
      <c r="AV385" s="15" t="s">
        <v>127</v>
      </c>
      <c r="AW385" s="15" t="s">
        <v>30</v>
      </c>
      <c r="AX385" s="15" t="s">
        <v>73</v>
      </c>
      <c r="AY385" s="255" t="s">
        <v>126</v>
      </c>
    </row>
    <row r="386" spans="1:65" s="14" customFormat="1" ht="11.25">
      <c r="B386" s="224"/>
      <c r="C386" s="225"/>
      <c r="D386" s="214" t="s">
        <v>136</v>
      </c>
      <c r="E386" s="226" t="s">
        <v>1</v>
      </c>
      <c r="F386" s="227" t="s">
        <v>137</v>
      </c>
      <c r="G386" s="225"/>
      <c r="H386" s="228">
        <v>823.11099999999999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AT386" s="234" t="s">
        <v>136</v>
      </c>
      <c r="AU386" s="234" t="s">
        <v>83</v>
      </c>
      <c r="AV386" s="14" t="s">
        <v>134</v>
      </c>
      <c r="AW386" s="14" t="s">
        <v>30</v>
      </c>
      <c r="AX386" s="14" t="s">
        <v>81</v>
      </c>
      <c r="AY386" s="234" t="s">
        <v>126</v>
      </c>
    </row>
    <row r="387" spans="1:65" s="2" customFormat="1" ht="16.5" customHeight="1">
      <c r="A387" s="34"/>
      <c r="B387" s="35"/>
      <c r="C387" s="199" t="s">
        <v>541</v>
      </c>
      <c r="D387" s="199" t="s">
        <v>129</v>
      </c>
      <c r="E387" s="200" t="s">
        <v>542</v>
      </c>
      <c r="F387" s="201" t="s">
        <v>543</v>
      </c>
      <c r="G387" s="202" t="s">
        <v>148</v>
      </c>
      <c r="H387" s="203">
        <v>823.11099999999999</v>
      </c>
      <c r="I387" s="204"/>
      <c r="J387" s="205">
        <f>ROUND(I387*H387,2)</f>
        <v>0</v>
      </c>
      <c r="K387" s="201" t="s">
        <v>133</v>
      </c>
      <c r="L387" s="39"/>
      <c r="M387" s="206" t="s">
        <v>1</v>
      </c>
      <c r="N387" s="207" t="s">
        <v>38</v>
      </c>
      <c r="O387" s="71"/>
      <c r="P387" s="208">
        <f>O387*H387</f>
        <v>0</v>
      </c>
      <c r="Q387" s="208">
        <v>1E-3</v>
      </c>
      <c r="R387" s="208">
        <f>Q387*H387</f>
        <v>0.82311100000000004</v>
      </c>
      <c r="S387" s="208">
        <v>3.1E-4</v>
      </c>
      <c r="T387" s="209">
        <f>S387*H387</f>
        <v>0.25516441000000001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10" t="s">
        <v>220</v>
      </c>
      <c r="AT387" s="210" t="s">
        <v>129</v>
      </c>
      <c r="AU387" s="210" t="s">
        <v>83</v>
      </c>
      <c r="AY387" s="17" t="s">
        <v>126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17" t="s">
        <v>81</v>
      </c>
      <c r="BK387" s="211">
        <f>ROUND(I387*H387,2)</f>
        <v>0</v>
      </c>
      <c r="BL387" s="17" t="s">
        <v>220</v>
      </c>
      <c r="BM387" s="210" t="s">
        <v>544</v>
      </c>
    </row>
    <row r="388" spans="1:65" s="13" customFormat="1" ht="11.25">
      <c r="B388" s="212"/>
      <c r="C388" s="213"/>
      <c r="D388" s="214" t="s">
        <v>136</v>
      </c>
      <c r="E388" s="215" t="s">
        <v>1</v>
      </c>
      <c r="F388" s="216" t="s">
        <v>249</v>
      </c>
      <c r="G388" s="213"/>
      <c r="H388" s="217">
        <v>246.03</v>
      </c>
      <c r="I388" s="218"/>
      <c r="J388" s="213"/>
      <c r="K388" s="213"/>
      <c r="L388" s="219"/>
      <c r="M388" s="220"/>
      <c r="N388" s="221"/>
      <c r="O388" s="221"/>
      <c r="P388" s="221"/>
      <c r="Q388" s="221"/>
      <c r="R388" s="221"/>
      <c r="S388" s="221"/>
      <c r="T388" s="222"/>
      <c r="AT388" s="223" t="s">
        <v>136</v>
      </c>
      <c r="AU388" s="223" t="s">
        <v>83</v>
      </c>
      <c r="AV388" s="13" t="s">
        <v>83</v>
      </c>
      <c r="AW388" s="13" t="s">
        <v>30</v>
      </c>
      <c r="AX388" s="13" t="s">
        <v>73</v>
      </c>
      <c r="AY388" s="223" t="s">
        <v>126</v>
      </c>
    </row>
    <row r="389" spans="1:65" s="13" customFormat="1" ht="11.25">
      <c r="B389" s="212"/>
      <c r="C389" s="213"/>
      <c r="D389" s="214" t="s">
        <v>136</v>
      </c>
      <c r="E389" s="215" t="s">
        <v>1</v>
      </c>
      <c r="F389" s="216" t="s">
        <v>183</v>
      </c>
      <c r="G389" s="213"/>
      <c r="H389" s="217">
        <v>256.54000000000002</v>
      </c>
      <c r="I389" s="218"/>
      <c r="J389" s="213"/>
      <c r="K389" s="213"/>
      <c r="L389" s="219"/>
      <c r="M389" s="220"/>
      <c r="N389" s="221"/>
      <c r="O389" s="221"/>
      <c r="P389" s="221"/>
      <c r="Q389" s="221"/>
      <c r="R389" s="221"/>
      <c r="S389" s="221"/>
      <c r="T389" s="222"/>
      <c r="AT389" s="223" t="s">
        <v>136</v>
      </c>
      <c r="AU389" s="223" t="s">
        <v>83</v>
      </c>
      <c r="AV389" s="13" t="s">
        <v>83</v>
      </c>
      <c r="AW389" s="13" t="s">
        <v>30</v>
      </c>
      <c r="AX389" s="13" t="s">
        <v>73</v>
      </c>
      <c r="AY389" s="223" t="s">
        <v>126</v>
      </c>
    </row>
    <row r="390" spans="1:65" s="13" customFormat="1" ht="11.25">
      <c r="B390" s="212"/>
      <c r="C390" s="213"/>
      <c r="D390" s="214" t="s">
        <v>136</v>
      </c>
      <c r="E390" s="215" t="s">
        <v>1</v>
      </c>
      <c r="F390" s="216" t="s">
        <v>204</v>
      </c>
      <c r="G390" s="213"/>
      <c r="H390" s="217">
        <v>147.98500000000001</v>
      </c>
      <c r="I390" s="218"/>
      <c r="J390" s="213"/>
      <c r="K390" s="213"/>
      <c r="L390" s="219"/>
      <c r="M390" s="220"/>
      <c r="N390" s="221"/>
      <c r="O390" s="221"/>
      <c r="P390" s="221"/>
      <c r="Q390" s="221"/>
      <c r="R390" s="221"/>
      <c r="S390" s="221"/>
      <c r="T390" s="222"/>
      <c r="AT390" s="223" t="s">
        <v>136</v>
      </c>
      <c r="AU390" s="223" t="s">
        <v>83</v>
      </c>
      <c r="AV390" s="13" t="s">
        <v>83</v>
      </c>
      <c r="AW390" s="13" t="s">
        <v>30</v>
      </c>
      <c r="AX390" s="13" t="s">
        <v>73</v>
      </c>
      <c r="AY390" s="223" t="s">
        <v>126</v>
      </c>
    </row>
    <row r="391" spans="1:65" s="13" customFormat="1" ht="11.25">
      <c r="B391" s="212"/>
      <c r="C391" s="213"/>
      <c r="D391" s="214" t="s">
        <v>136</v>
      </c>
      <c r="E391" s="215" t="s">
        <v>1</v>
      </c>
      <c r="F391" s="216" t="s">
        <v>539</v>
      </c>
      <c r="G391" s="213"/>
      <c r="H391" s="217">
        <v>70.656000000000006</v>
      </c>
      <c r="I391" s="218"/>
      <c r="J391" s="213"/>
      <c r="K391" s="213"/>
      <c r="L391" s="219"/>
      <c r="M391" s="220"/>
      <c r="N391" s="221"/>
      <c r="O391" s="221"/>
      <c r="P391" s="221"/>
      <c r="Q391" s="221"/>
      <c r="R391" s="221"/>
      <c r="S391" s="221"/>
      <c r="T391" s="222"/>
      <c r="AT391" s="223" t="s">
        <v>136</v>
      </c>
      <c r="AU391" s="223" t="s">
        <v>83</v>
      </c>
      <c r="AV391" s="13" t="s">
        <v>83</v>
      </c>
      <c r="AW391" s="13" t="s">
        <v>30</v>
      </c>
      <c r="AX391" s="13" t="s">
        <v>73</v>
      </c>
      <c r="AY391" s="223" t="s">
        <v>126</v>
      </c>
    </row>
    <row r="392" spans="1:65" s="15" customFormat="1" ht="11.25">
      <c r="B392" s="245"/>
      <c r="C392" s="246"/>
      <c r="D392" s="214" t="s">
        <v>136</v>
      </c>
      <c r="E392" s="247" t="s">
        <v>1</v>
      </c>
      <c r="F392" s="248" t="s">
        <v>159</v>
      </c>
      <c r="G392" s="246"/>
      <c r="H392" s="249">
        <v>721.21100000000001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AT392" s="255" t="s">
        <v>136</v>
      </c>
      <c r="AU392" s="255" t="s">
        <v>83</v>
      </c>
      <c r="AV392" s="15" t="s">
        <v>127</v>
      </c>
      <c r="AW392" s="15" t="s">
        <v>30</v>
      </c>
      <c r="AX392" s="15" t="s">
        <v>73</v>
      </c>
      <c r="AY392" s="255" t="s">
        <v>126</v>
      </c>
    </row>
    <row r="393" spans="1:65" s="13" customFormat="1" ht="11.25">
      <c r="B393" s="212"/>
      <c r="C393" s="213"/>
      <c r="D393" s="214" t="s">
        <v>136</v>
      </c>
      <c r="E393" s="215" t="s">
        <v>1</v>
      </c>
      <c r="F393" s="216" t="s">
        <v>540</v>
      </c>
      <c r="G393" s="213"/>
      <c r="H393" s="217">
        <v>101.9</v>
      </c>
      <c r="I393" s="218"/>
      <c r="J393" s="213"/>
      <c r="K393" s="213"/>
      <c r="L393" s="219"/>
      <c r="M393" s="220"/>
      <c r="N393" s="221"/>
      <c r="O393" s="221"/>
      <c r="P393" s="221"/>
      <c r="Q393" s="221"/>
      <c r="R393" s="221"/>
      <c r="S393" s="221"/>
      <c r="T393" s="222"/>
      <c r="AT393" s="223" t="s">
        <v>136</v>
      </c>
      <c r="AU393" s="223" t="s">
        <v>83</v>
      </c>
      <c r="AV393" s="13" t="s">
        <v>83</v>
      </c>
      <c r="AW393" s="13" t="s">
        <v>30</v>
      </c>
      <c r="AX393" s="13" t="s">
        <v>73</v>
      </c>
      <c r="AY393" s="223" t="s">
        <v>126</v>
      </c>
    </row>
    <row r="394" spans="1:65" s="15" customFormat="1" ht="11.25">
      <c r="B394" s="245"/>
      <c r="C394" s="246"/>
      <c r="D394" s="214" t="s">
        <v>136</v>
      </c>
      <c r="E394" s="247" t="s">
        <v>1</v>
      </c>
      <c r="F394" s="248" t="s">
        <v>159</v>
      </c>
      <c r="G394" s="246"/>
      <c r="H394" s="249">
        <v>101.9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AT394" s="255" t="s">
        <v>136</v>
      </c>
      <c r="AU394" s="255" t="s">
        <v>83</v>
      </c>
      <c r="AV394" s="15" t="s">
        <v>127</v>
      </c>
      <c r="AW394" s="15" t="s">
        <v>30</v>
      </c>
      <c r="AX394" s="15" t="s">
        <v>73</v>
      </c>
      <c r="AY394" s="255" t="s">
        <v>126</v>
      </c>
    </row>
    <row r="395" spans="1:65" s="14" customFormat="1" ht="11.25">
      <c r="B395" s="224"/>
      <c r="C395" s="225"/>
      <c r="D395" s="214" t="s">
        <v>136</v>
      </c>
      <c r="E395" s="226" t="s">
        <v>1</v>
      </c>
      <c r="F395" s="227" t="s">
        <v>137</v>
      </c>
      <c r="G395" s="225"/>
      <c r="H395" s="228">
        <v>823.11099999999999</v>
      </c>
      <c r="I395" s="229"/>
      <c r="J395" s="225"/>
      <c r="K395" s="225"/>
      <c r="L395" s="230"/>
      <c r="M395" s="231"/>
      <c r="N395" s="232"/>
      <c r="O395" s="232"/>
      <c r="P395" s="232"/>
      <c r="Q395" s="232"/>
      <c r="R395" s="232"/>
      <c r="S395" s="232"/>
      <c r="T395" s="233"/>
      <c r="AT395" s="234" t="s">
        <v>136</v>
      </c>
      <c r="AU395" s="234" t="s">
        <v>83</v>
      </c>
      <c r="AV395" s="14" t="s">
        <v>134</v>
      </c>
      <c r="AW395" s="14" t="s">
        <v>30</v>
      </c>
      <c r="AX395" s="14" t="s">
        <v>81</v>
      </c>
      <c r="AY395" s="234" t="s">
        <v>126</v>
      </c>
    </row>
    <row r="396" spans="1:65" s="2" customFormat="1" ht="21.75" customHeight="1">
      <c r="A396" s="34"/>
      <c r="B396" s="35"/>
      <c r="C396" s="199" t="s">
        <v>545</v>
      </c>
      <c r="D396" s="199" t="s">
        <v>129</v>
      </c>
      <c r="E396" s="200" t="s">
        <v>546</v>
      </c>
      <c r="F396" s="201" t="s">
        <v>547</v>
      </c>
      <c r="G396" s="202" t="s">
        <v>148</v>
      </c>
      <c r="H396" s="203">
        <v>823.11099999999999</v>
      </c>
      <c r="I396" s="204"/>
      <c r="J396" s="205">
        <f>ROUND(I396*H396,2)</f>
        <v>0</v>
      </c>
      <c r="K396" s="201" t="s">
        <v>133</v>
      </c>
      <c r="L396" s="39"/>
      <c r="M396" s="206" t="s">
        <v>1</v>
      </c>
      <c r="N396" s="207" t="s">
        <v>38</v>
      </c>
      <c r="O396" s="71"/>
      <c r="P396" s="208">
        <f>O396*H396</f>
        <v>0</v>
      </c>
      <c r="Q396" s="208">
        <v>2.0000000000000001E-4</v>
      </c>
      <c r="R396" s="208">
        <f>Q396*H396</f>
        <v>0.1646222</v>
      </c>
      <c r="S396" s="208">
        <v>0</v>
      </c>
      <c r="T396" s="209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210" t="s">
        <v>220</v>
      </c>
      <c r="AT396" s="210" t="s">
        <v>129</v>
      </c>
      <c r="AU396" s="210" t="s">
        <v>83</v>
      </c>
      <c r="AY396" s="17" t="s">
        <v>126</v>
      </c>
      <c r="BE396" s="211">
        <f>IF(N396="základní",J396,0)</f>
        <v>0</v>
      </c>
      <c r="BF396" s="211">
        <f>IF(N396="snížená",J396,0)</f>
        <v>0</v>
      </c>
      <c r="BG396" s="211">
        <f>IF(N396="zákl. přenesená",J396,0)</f>
        <v>0</v>
      </c>
      <c r="BH396" s="211">
        <f>IF(N396="sníž. přenesená",J396,0)</f>
        <v>0</v>
      </c>
      <c r="BI396" s="211">
        <f>IF(N396="nulová",J396,0)</f>
        <v>0</v>
      </c>
      <c r="BJ396" s="17" t="s">
        <v>81</v>
      </c>
      <c r="BK396" s="211">
        <f>ROUND(I396*H396,2)</f>
        <v>0</v>
      </c>
      <c r="BL396" s="17" t="s">
        <v>220</v>
      </c>
      <c r="BM396" s="210" t="s">
        <v>548</v>
      </c>
    </row>
    <row r="397" spans="1:65" s="13" customFormat="1" ht="11.25">
      <c r="B397" s="212"/>
      <c r="C397" s="213"/>
      <c r="D397" s="214" t="s">
        <v>136</v>
      </c>
      <c r="E397" s="215" t="s">
        <v>1</v>
      </c>
      <c r="F397" s="216" t="s">
        <v>249</v>
      </c>
      <c r="G397" s="213"/>
      <c r="H397" s="217">
        <v>246.03</v>
      </c>
      <c r="I397" s="218"/>
      <c r="J397" s="213"/>
      <c r="K397" s="213"/>
      <c r="L397" s="219"/>
      <c r="M397" s="220"/>
      <c r="N397" s="221"/>
      <c r="O397" s="221"/>
      <c r="P397" s="221"/>
      <c r="Q397" s="221"/>
      <c r="R397" s="221"/>
      <c r="S397" s="221"/>
      <c r="T397" s="222"/>
      <c r="AT397" s="223" t="s">
        <v>136</v>
      </c>
      <c r="AU397" s="223" t="s">
        <v>83</v>
      </c>
      <c r="AV397" s="13" t="s">
        <v>83</v>
      </c>
      <c r="AW397" s="13" t="s">
        <v>30</v>
      </c>
      <c r="AX397" s="13" t="s">
        <v>73</v>
      </c>
      <c r="AY397" s="223" t="s">
        <v>126</v>
      </c>
    </row>
    <row r="398" spans="1:65" s="13" customFormat="1" ht="11.25">
      <c r="B398" s="212"/>
      <c r="C398" s="213"/>
      <c r="D398" s="214" t="s">
        <v>136</v>
      </c>
      <c r="E398" s="215" t="s">
        <v>1</v>
      </c>
      <c r="F398" s="216" t="s">
        <v>183</v>
      </c>
      <c r="G398" s="213"/>
      <c r="H398" s="217">
        <v>256.54000000000002</v>
      </c>
      <c r="I398" s="218"/>
      <c r="J398" s="213"/>
      <c r="K398" s="213"/>
      <c r="L398" s="219"/>
      <c r="M398" s="220"/>
      <c r="N398" s="221"/>
      <c r="O398" s="221"/>
      <c r="P398" s="221"/>
      <c r="Q398" s="221"/>
      <c r="R398" s="221"/>
      <c r="S398" s="221"/>
      <c r="T398" s="222"/>
      <c r="AT398" s="223" t="s">
        <v>136</v>
      </c>
      <c r="AU398" s="223" t="s">
        <v>83</v>
      </c>
      <c r="AV398" s="13" t="s">
        <v>83</v>
      </c>
      <c r="AW398" s="13" t="s">
        <v>30</v>
      </c>
      <c r="AX398" s="13" t="s">
        <v>73</v>
      </c>
      <c r="AY398" s="223" t="s">
        <v>126</v>
      </c>
    </row>
    <row r="399" spans="1:65" s="13" customFormat="1" ht="11.25">
      <c r="B399" s="212"/>
      <c r="C399" s="213"/>
      <c r="D399" s="214" t="s">
        <v>136</v>
      </c>
      <c r="E399" s="215" t="s">
        <v>1</v>
      </c>
      <c r="F399" s="216" t="s">
        <v>204</v>
      </c>
      <c r="G399" s="213"/>
      <c r="H399" s="217">
        <v>147.98500000000001</v>
      </c>
      <c r="I399" s="218"/>
      <c r="J399" s="213"/>
      <c r="K399" s="213"/>
      <c r="L399" s="219"/>
      <c r="M399" s="220"/>
      <c r="N399" s="221"/>
      <c r="O399" s="221"/>
      <c r="P399" s="221"/>
      <c r="Q399" s="221"/>
      <c r="R399" s="221"/>
      <c r="S399" s="221"/>
      <c r="T399" s="222"/>
      <c r="AT399" s="223" t="s">
        <v>136</v>
      </c>
      <c r="AU399" s="223" t="s">
        <v>83</v>
      </c>
      <c r="AV399" s="13" t="s">
        <v>83</v>
      </c>
      <c r="AW399" s="13" t="s">
        <v>30</v>
      </c>
      <c r="AX399" s="13" t="s">
        <v>73</v>
      </c>
      <c r="AY399" s="223" t="s">
        <v>126</v>
      </c>
    </row>
    <row r="400" spans="1:65" s="13" customFormat="1" ht="11.25">
      <c r="B400" s="212"/>
      <c r="C400" s="213"/>
      <c r="D400" s="214" t="s">
        <v>136</v>
      </c>
      <c r="E400" s="215" t="s">
        <v>1</v>
      </c>
      <c r="F400" s="216" t="s">
        <v>539</v>
      </c>
      <c r="G400" s="213"/>
      <c r="H400" s="217">
        <v>70.656000000000006</v>
      </c>
      <c r="I400" s="218"/>
      <c r="J400" s="213"/>
      <c r="K400" s="213"/>
      <c r="L400" s="219"/>
      <c r="M400" s="220"/>
      <c r="N400" s="221"/>
      <c r="O400" s="221"/>
      <c r="P400" s="221"/>
      <c r="Q400" s="221"/>
      <c r="R400" s="221"/>
      <c r="S400" s="221"/>
      <c r="T400" s="222"/>
      <c r="AT400" s="223" t="s">
        <v>136</v>
      </c>
      <c r="AU400" s="223" t="s">
        <v>83</v>
      </c>
      <c r="AV400" s="13" t="s">
        <v>83</v>
      </c>
      <c r="AW400" s="13" t="s">
        <v>30</v>
      </c>
      <c r="AX400" s="13" t="s">
        <v>73</v>
      </c>
      <c r="AY400" s="223" t="s">
        <v>126</v>
      </c>
    </row>
    <row r="401" spans="1:65" s="15" customFormat="1" ht="11.25">
      <c r="B401" s="245"/>
      <c r="C401" s="246"/>
      <c r="D401" s="214" t="s">
        <v>136</v>
      </c>
      <c r="E401" s="247" t="s">
        <v>1</v>
      </c>
      <c r="F401" s="248" t="s">
        <v>159</v>
      </c>
      <c r="G401" s="246"/>
      <c r="H401" s="249">
        <v>721.21100000000001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AT401" s="255" t="s">
        <v>136</v>
      </c>
      <c r="AU401" s="255" t="s">
        <v>83</v>
      </c>
      <c r="AV401" s="15" t="s">
        <v>127</v>
      </c>
      <c r="AW401" s="15" t="s">
        <v>30</v>
      </c>
      <c r="AX401" s="15" t="s">
        <v>73</v>
      </c>
      <c r="AY401" s="255" t="s">
        <v>126</v>
      </c>
    </row>
    <row r="402" spans="1:65" s="13" customFormat="1" ht="11.25">
      <c r="B402" s="212"/>
      <c r="C402" s="213"/>
      <c r="D402" s="214" t="s">
        <v>136</v>
      </c>
      <c r="E402" s="215" t="s">
        <v>1</v>
      </c>
      <c r="F402" s="216" t="s">
        <v>540</v>
      </c>
      <c r="G402" s="213"/>
      <c r="H402" s="217">
        <v>101.9</v>
      </c>
      <c r="I402" s="218"/>
      <c r="J402" s="213"/>
      <c r="K402" s="213"/>
      <c r="L402" s="219"/>
      <c r="M402" s="220"/>
      <c r="N402" s="221"/>
      <c r="O402" s="221"/>
      <c r="P402" s="221"/>
      <c r="Q402" s="221"/>
      <c r="R402" s="221"/>
      <c r="S402" s="221"/>
      <c r="T402" s="222"/>
      <c r="AT402" s="223" t="s">
        <v>136</v>
      </c>
      <c r="AU402" s="223" t="s">
        <v>83</v>
      </c>
      <c r="AV402" s="13" t="s">
        <v>83</v>
      </c>
      <c r="AW402" s="13" t="s">
        <v>30</v>
      </c>
      <c r="AX402" s="13" t="s">
        <v>73</v>
      </c>
      <c r="AY402" s="223" t="s">
        <v>126</v>
      </c>
    </row>
    <row r="403" spans="1:65" s="15" customFormat="1" ht="11.25">
      <c r="B403" s="245"/>
      <c r="C403" s="246"/>
      <c r="D403" s="214" t="s">
        <v>136</v>
      </c>
      <c r="E403" s="247" t="s">
        <v>1</v>
      </c>
      <c r="F403" s="248" t="s">
        <v>159</v>
      </c>
      <c r="G403" s="246"/>
      <c r="H403" s="249">
        <v>101.9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AT403" s="255" t="s">
        <v>136</v>
      </c>
      <c r="AU403" s="255" t="s">
        <v>83</v>
      </c>
      <c r="AV403" s="15" t="s">
        <v>127</v>
      </c>
      <c r="AW403" s="15" t="s">
        <v>30</v>
      </c>
      <c r="AX403" s="15" t="s">
        <v>73</v>
      </c>
      <c r="AY403" s="255" t="s">
        <v>126</v>
      </c>
    </row>
    <row r="404" spans="1:65" s="14" customFormat="1" ht="11.25">
      <c r="B404" s="224"/>
      <c r="C404" s="225"/>
      <c r="D404" s="214" t="s">
        <v>136</v>
      </c>
      <c r="E404" s="226" t="s">
        <v>1</v>
      </c>
      <c r="F404" s="227" t="s">
        <v>137</v>
      </c>
      <c r="G404" s="225"/>
      <c r="H404" s="228">
        <v>823.11099999999999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AT404" s="234" t="s">
        <v>136</v>
      </c>
      <c r="AU404" s="234" t="s">
        <v>83</v>
      </c>
      <c r="AV404" s="14" t="s">
        <v>134</v>
      </c>
      <c r="AW404" s="14" t="s">
        <v>30</v>
      </c>
      <c r="AX404" s="14" t="s">
        <v>81</v>
      </c>
      <c r="AY404" s="234" t="s">
        <v>126</v>
      </c>
    </row>
    <row r="405" spans="1:65" s="2" customFormat="1" ht="21.75" customHeight="1">
      <c r="A405" s="34"/>
      <c r="B405" s="35"/>
      <c r="C405" s="199" t="s">
        <v>549</v>
      </c>
      <c r="D405" s="199" t="s">
        <v>129</v>
      </c>
      <c r="E405" s="200" t="s">
        <v>550</v>
      </c>
      <c r="F405" s="201" t="s">
        <v>551</v>
      </c>
      <c r="G405" s="202" t="s">
        <v>148</v>
      </c>
      <c r="H405" s="203">
        <v>20</v>
      </c>
      <c r="I405" s="204"/>
      <c r="J405" s="205">
        <f>ROUND(I405*H405,2)</f>
        <v>0</v>
      </c>
      <c r="K405" s="201" t="s">
        <v>1</v>
      </c>
      <c r="L405" s="39"/>
      <c r="M405" s="206" t="s">
        <v>1</v>
      </c>
      <c r="N405" s="207" t="s">
        <v>38</v>
      </c>
      <c r="O405" s="71"/>
      <c r="P405" s="208">
        <f>O405*H405</f>
        <v>0</v>
      </c>
      <c r="Q405" s="208">
        <v>0</v>
      </c>
      <c r="R405" s="208">
        <f>Q405*H405</f>
        <v>0</v>
      </c>
      <c r="S405" s="208">
        <v>0</v>
      </c>
      <c r="T405" s="209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10" t="s">
        <v>220</v>
      </c>
      <c r="AT405" s="210" t="s">
        <v>129</v>
      </c>
      <c r="AU405" s="210" t="s">
        <v>83</v>
      </c>
      <c r="AY405" s="17" t="s">
        <v>126</v>
      </c>
      <c r="BE405" s="211">
        <f>IF(N405="základní",J405,0)</f>
        <v>0</v>
      </c>
      <c r="BF405" s="211">
        <f>IF(N405="snížená",J405,0)</f>
        <v>0</v>
      </c>
      <c r="BG405" s="211">
        <f>IF(N405="zákl. přenesená",J405,0)</f>
        <v>0</v>
      </c>
      <c r="BH405" s="211">
        <f>IF(N405="sníž. přenesená",J405,0)</f>
        <v>0</v>
      </c>
      <c r="BI405" s="211">
        <f>IF(N405="nulová",J405,0)</f>
        <v>0</v>
      </c>
      <c r="BJ405" s="17" t="s">
        <v>81</v>
      </c>
      <c r="BK405" s="211">
        <f>ROUND(I405*H405,2)</f>
        <v>0</v>
      </c>
      <c r="BL405" s="17" t="s">
        <v>220</v>
      </c>
      <c r="BM405" s="210" t="s">
        <v>552</v>
      </c>
    </row>
    <row r="406" spans="1:65" s="13" customFormat="1" ht="11.25">
      <c r="B406" s="212"/>
      <c r="C406" s="213"/>
      <c r="D406" s="214" t="s">
        <v>136</v>
      </c>
      <c r="E406" s="215" t="s">
        <v>1</v>
      </c>
      <c r="F406" s="216" t="s">
        <v>240</v>
      </c>
      <c r="G406" s="213"/>
      <c r="H406" s="217">
        <v>20</v>
      </c>
      <c r="I406" s="218"/>
      <c r="J406" s="213"/>
      <c r="K406" s="213"/>
      <c r="L406" s="219"/>
      <c r="M406" s="220"/>
      <c r="N406" s="221"/>
      <c r="O406" s="221"/>
      <c r="P406" s="221"/>
      <c r="Q406" s="221"/>
      <c r="R406" s="221"/>
      <c r="S406" s="221"/>
      <c r="T406" s="222"/>
      <c r="AT406" s="223" t="s">
        <v>136</v>
      </c>
      <c r="AU406" s="223" t="s">
        <v>83</v>
      </c>
      <c r="AV406" s="13" t="s">
        <v>83</v>
      </c>
      <c r="AW406" s="13" t="s">
        <v>30</v>
      </c>
      <c r="AX406" s="13" t="s">
        <v>73</v>
      </c>
      <c r="AY406" s="223" t="s">
        <v>126</v>
      </c>
    </row>
    <row r="407" spans="1:65" s="14" customFormat="1" ht="11.25">
      <c r="B407" s="224"/>
      <c r="C407" s="225"/>
      <c r="D407" s="214" t="s">
        <v>136</v>
      </c>
      <c r="E407" s="226" t="s">
        <v>1</v>
      </c>
      <c r="F407" s="227" t="s">
        <v>137</v>
      </c>
      <c r="G407" s="225"/>
      <c r="H407" s="228">
        <v>20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AT407" s="234" t="s">
        <v>136</v>
      </c>
      <c r="AU407" s="234" t="s">
        <v>83</v>
      </c>
      <c r="AV407" s="14" t="s">
        <v>134</v>
      </c>
      <c r="AW407" s="14" t="s">
        <v>30</v>
      </c>
      <c r="AX407" s="14" t="s">
        <v>81</v>
      </c>
      <c r="AY407" s="234" t="s">
        <v>126</v>
      </c>
    </row>
    <row r="408" spans="1:65" s="2" customFormat="1" ht="21.75" customHeight="1">
      <c r="A408" s="34"/>
      <c r="B408" s="35"/>
      <c r="C408" s="199" t="s">
        <v>553</v>
      </c>
      <c r="D408" s="199" t="s">
        <v>129</v>
      </c>
      <c r="E408" s="200" t="s">
        <v>554</v>
      </c>
      <c r="F408" s="201" t="s">
        <v>555</v>
      </c>
      <c r="G408" s="202" t="s">
        <v>148</v>
      </c>
      <c r="H408" s="203">
        <v>20</v>
      </c>
      <c r="I408" s="204"/>
      <c r="J408" s="205">
        <f>ROUND(I408*H408,2)</f>
        <v>0</v>
      </c>
      <c r="K408" s="201" t="s">
        <v>1</v>
      </c>
      <c r="L408" s="39"/>
      <c r="M408" s="206" t="s">
        <v>1</v>
      </c>
      <c r="N408" s="207" t="s">
        <v>38</v>
      </c>
      <c r="O408" s="71"/>
      <c r="P408" s="208">
        <f>O408*H408</f>
        <v>0</v>
      </c>
      <c r="Q408" s="208">
        <v>0</v>
      </c>
      <c r="R408" s="208">
        <f>Q408*H408</f>
        <v>0</v>
      </c>
      <c r="S408" s="208">
        <v>0</v>
      </c>
      <c r="T408" s="209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10" t="s">
        <v>220</v>
      </c>
      <c r="AT408" s="210" t="s">
        <v>129</v>
      </c>
      <c r="AU408" s="210" t="s">
        <v>83</v>
      </c>
      <c r="AY408" s="17" t="s">
        <v>126</v>
      </c>
      <c r="BE408" s="211">
        <f>IF(N408="základní",J408,0)</f>
        <v>0</v>
      </c>
      <c r="BF408" s="211">
        <f>IF(N408="snížená",J408,0)</f>
        <v>0</v>
      </c>
      <c r="BG408" s="211">
        <f>IF(N408="zákl. přenesená",J408,0)</f>
        <v>0</v>
      </c>
      <c r="BH408" s="211">
        <f>IF(N408="sníž. přenesená",J408,0)</f>
        <v>0</v>
      </c>
      <c r="BI408" s="211">
        <f>IF(N408="nulová",J408,0)</f>
        <v>0</v>
      </c>
      <c r="BJ408" s="17" t="s">
        <v>81</v>
      </c>
      <c r="BK408" s="211">
        <f>ROUND(I408*H408,2)</f>
        <v>0</v>
      </c>
      <c r="BL408" s="17" t="s">
        <v>220</v>
      </c>
      <c r="BM408" s="210" t="s">
        <v>556</v>
      </c>
    </row>
    <row r="409" spans="1:65" s="13" customFormat="1" ht="11.25">
      <c r="B409" s="212"/>
      <c r="C409" s="213"/>
      <c r="D409" s="214" t="s">
        <v>136</v>
      </c>
      <c r="E409" s="215" t="s">
        <v>1</v>
      </c>
      <c r="F409" s="216" t="s">
        <v>240</v>
      </c>
      <c r="G409" s="213"/>
      <c r="H409" s="217">
        <v>20</v>
      </c>
      <c r="I409" s="218"/>
      <c r="J409" s="213"/>
      <c r="K409" s="213"/>
      <c r="L409" s="219"/>
      <c r="M409" s="220"/>
      <c r="N409" s="221"/>
      <c r="O409" s="221"/>
      <c r="P409" s="221"/>
      <c r="Q409" s="221"/>
      <c r="R409" s="221"/>
      <c r="S409" s="221"/>
      <c r="T409" s="222"/>
      <c r="AT409" s="223" t="s">
        <v>136</v>
      </c>
      <c r="AU409" s="223" t="s">
        <v>83</v>
      </c>
      <c r="AV409" s="13" t="s">
        <v>83</v>
      </c>
      <c r="AW409" s="13" t="s">
        <v>30</v>
      </c>
      <c r="AX409" s="13" t="s">
        <v>73</v>
      </c>
      <c r="AY409" s="223" t="s">
        <v>126</v>
      </c>
    </row>
    <row r="410" spans="1:65" s="14" customFormat="1" ht="11.25">
      <c r="B410" s="224"/>
      <c r="C410" s="225"/>
      <c r="D410" s="214" t="s">
        <v>136</v>
      </c>
      <c r="E410" s="226" t="s">
        <v>1</v>
      </c>
      <c r="F410" s="227" t="s">
        <v>137</v>
      </c>
      <c r="G410" s="225"/>
      <c r="H410" s="228">
        <v>20</v>
      </c>
      <c r="I410" s="229"/>
      <c r="J410" s="225"/>
      <c r="K410" s="225"/>
      <c r="L410" s="230"/>
      <c r="M410" s="231"/>
      <c r="N410" s="232"/>
      <c r="O410" s="232"/>
      <c r="P410" s="232"/>
      <c r="Q410" s="232"/>
      <c r="R410" s="232"/>
      <c r="S410" s="232"/>
      <c r="T410" s="233"/>
      <c r="AT410" s="234" t="s">
        <v>136</v>
      </c>
      <c r="AU410" s="234" t="s">
        <v>83</v>
      </c>
      <c r="AV410" s="14" t="s">
        <v>134</v>
      </c>
      <c r="AW410" s="14" t="s">
        <v>30</v>
      </c>
      <c r="AX410" s="14" t="s">
        <v>81</v>
      </c>
      <c r="AY410" s="234" t="s">
        <v>126</v>
      </c>
    </row>
    <row r="411" spans="1:65" s="2" customFormat="1" ht="21.75" customHeight="1">
      <c r="A411" s="34"/>
      <c r="B411" s="35"/>
      <c r="C411" s="199" t="s">
        <v>557</v>
      </c>
      <c r="D411" s="199" t="s">
        <v>129</v>
      </c>
      <c r="E411" s="200" t="s">
        <v>558</v>
      </c>
      <c r="F411" s="201" t="s">
        <v>559</v>
      </c>
      <c r="G411" s="202" t="s">
        <v>148</v>
      </c>
      <c r="H411" s="203">
        <v>803.11099999999999</v>
      </c>
      <c r="I411" s="204"/>
      <c r="J411" s="205">
        <f>ROUND(I411*H411,2)</f>
        <v>0</v>
      </c>
      <c r="K411" s="201" t="s">
        <v>133</v>
      </c>
      <c r="L411" s="39"/>
      <c r="M411" s="206" t="s">
        <v>1</v>
      </c>
      <c r="N411" s="207" t="s">
        <v>38</v>
      </c>
      <c r="O411" s="71"/>
      <c r="P411" s="208">
        <f>O411*H411</f>
        <v>0</v>
      </c>
      <c r="Q411" s="208">
        <v>2.7999999999999998E-4</v>
      </c>
      <c r="R411" s="208">
        <f>Q411*H411</f>
        <v>0.22487107999999997</v>
      </c>
      <c r="S411" s="208">
        <v>0</v>
      </c>
      <c r="T411" s="209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10" t="s">
        <v>220</v>
      </c>
      <c r="AT411" s="210" t="s">
        <v>129</v>
      </c>
      <c r="AU411" s="210" t="s">
        <v>83</v>
      </c>
      <c r="AY411" s="17" t="s">
        <v>126</v>
      </c>
      <c r="BE411" s="211">
        <f>IF(N411="základní",J411,0)</f>
        <v>0</v>
      </c>
      <c r="BF411" s="211">
        <f>IF(N411="snížená",J411,0)</f>
        <v>0</v>
      </c>
      <c r="BG411" s="211">
        <f>IF(N411="zákl. přenesená",J411,0)</f>
        <v>0</v>
      </c>
      <c r="BH411" s="211">
        <f>IF(N411="sníž. přenesená",J411,0)</f>
        <v>0</v>
      </c>
      <c r="BI411" s="211">
        <f>IF(N411="nulová",J411,0)</f>
        <v>0</v>
      </c>
      <c r="BJ411" s="17" t="s">
        <v>81</v>
      </c>
      <c r="BK411" s="211">
        <f>ROUND(I411*H411,2)</f>
        <v>0</v>
      </c>
      <c r="BL411" s="17" t="s">
        <v>220</v>
      </c>
      <c r="BM411" s="210" t="s">
        <v>560</v>
      </c>
    </row>
    <row r="412" spans="1:65" s="13" customFormat="1" ht="11.25">
      <c r="B412" s="212"/>
      <c r="C412" s="213"/>
      <c r="D412" s="214" t="s">
        <v>136</v>
      </c>
      <c r="E412" s="215" t="s">
        <v>1</v>
      </c>
      <c r="F412" s="216" t="s">
        <v>249</v>
      </c>
      <c r="G412" s="213"/>
      <c r="H412" s="217">
        <v>246.03</v>
      </c>
      <c r="I412" s="218"/>
      <c r="J412" s="213"/>
      <c r="K412" s="213"/>
      <c r="L412" s="219"/>
      <c r="M412" s="220"/>
      <c r="N412" s="221"/>
      <c r="O412" s="221"/>
      <c r="P412" s="221"/>
      <c r="Q412" s="221"/>
      <c r="R412" s="221"/>
      <c r="S412" s="221"/>
      <c r="T412" s="222"/>
      <c r="AT412" s="223" t="s">
        <v>136</v>
      </c>
      <c r="AU412" s="223" t="s">
        <v>83</v>
      </c>
      <c r="AV412" s="13" t="s">
        <v>83</v>
      </c>
      <c r="AW412" s="13" t="s">
        <v>30</v>
      </c>
      <c r="AX412" s="13" t="s">
        <v>73</v>
      </c>
      <c r="AY412" s="223" t="s">
        <v>126</v>
      </c>
    </row>
    <row r="413" spans="1:65" s="13" customFormat="1" ht="11.25">
      <c r="B413" s="212"/>
      <c r="C413" s="213"/>
      <c r="D413" s="214" t="s">
        <v>136</v>
      </c>
      <c r="E413" s="215" t="s">
        <v>1</v>
      </c>
      <c r="F413" s="216" t="s">
        <v>183</v>
      </c>
      <c r="G413" s="213"/>
      <c r="H413" s="217">
        <v>256.54000000000002</v>
      </c>
      <c r="I413" s="218"/>
      <c r="J413" s="213"/>
      <c r="K413" s="213"/>
      <c r="L413" s="219"/>
      <c r="M413" s="220"/>
      <c r="N413" s="221"/>
      <c r="O413" s="221"/>
      <c r="P413" s="221"/>
      <c r="Q413" s="221"/>
      <c r="R413" s="221"/>
      <c r="S413" s="221"/>
      <c r="T413" s="222"/>
      <c r="AT413" s="223" t="s">
        <v>136</v>
      </c>
      <c r="AU413" s="223" t="s">
        <v>83</v>
      </c>
      <c r="AV413" s="13" t="s">
        <v>83</v>
      </c>
      <c r="AW413" s="13" t="s">
        <v>30</v>
      </c>
      <c r="AX413" s="13" t="s">
        <v>73</v>
      </c>
      <c r="AY413" s="223" t="s">
        <v>126</v>
      </c>
    </row>
    <row r="414" spans="1:65" s="13" customFormat="1" ht="11.25">
      <c r="B414" s="212"/>
      <c r="C414" s="213"/>
      <c r="D414" s="214" t="s">
        <v>136</v>
      </c>
      <c r="E414" s="215" t="s">
        <v>1</v>
      </c>
      <c r="F414" s="216" t="s">
        <v>204</v>
      </c>
      <c r="G414" s="213"/>
      <c r="H414" s="217">
        <v>147.98500000000001</v>
      </c>
      <c r="I414" s="218"/>
      <c r="J414" s="213"/>
      <c r="K414" s="213"/>
      <c r="L414" s="219"/>
      <c r="M414" s="220"/>
      <c r="N414" s="221"/>
      <c r="O414" s="221"/>
      <c r="P414" s="221"/>
      <c r="Q414" s="221"/>
      <c r="R414" s="221"/>
      <c r="S414" s="221"/>
      <c r="T414" s="222"/>
      <c r="AT414" s="223" t="s">
        <v>136</v>
      </c>
      <c r="AU414" s="223" t="s">
        <v>83</v>
      </c>
      <c r="AV414" s="13" t="s">
        <v>83</v>
      </c>
      <c r="AW414" s="13" t="s">
        <v>30</v>
      </c>
      <c r="AX414" s="13" t="s">
        <v>73</v>
      </c>
      <c r="AY414" s="223" t="s">
        <v>126</v>
      </c>
    </row>
    <row r="415" spans="1:65" s="13" customFormat="1" ht="11.25">
      <c r="B415" s="212"/>
      <c r="C415" s="213"/>
      <c r="D415" s="214" t="s">
        <v>136</v>
      </c>
      <c r="E415" s="215" t="s">
        <v>1</v>
      </c>
      <c r="F415" s="216" t="s">
        <v>539</v>
      </c>
      <c r="G415" s="213"/>
      <c r="H415" s="217">
        <v>70.656000000000006</v>
      </c>
      <c r="I415" s="218"/>
      <c r="J415" s="213"/>
      <c r="K415" s="213"/>
      <c r="L415" s="219"/>
      <c r="M415" s="220"/>
      <c r="N415" s="221"/>
      <c r="O415" s="221"/>
      <c r="P415" s="221"/>
      <c r="Q415" s="221"/>
      <c r="R415" s="221"/>
      <c r="S415" s="221"/>
      <c r="T415" s="222"/>
      <c r="AT415" s="223" t="s">
        <v>136</v>
      </c>
      <c r="AU415" s="223" t="s">
        <v>83</v>
      </c>
      <c r="AV415" s="13" t="s">
        <v>83</v>
      </c>
      <c r="AW415" s="13" t="s">
        <v>30</v>
      </c>
      <c r="AX415" s="13" t="s">
        <v>73</v>
      </c>
      <c r="AY415" s="223" t="s">
        <v>126</v>
      </c>
    </row>
    <row r="416" spans="1:65" s="15" customFormat="1" ht="11.25">
      <c r="B416" s="245"/>
      <c r="C416" s="246"/>
      <c r="D416" s="214" t="s">
        <v>136</v>
      </c>
      <c r="E416" s="247" t="s">
        <v>1</v>
      </c>
      <c r="F416" s="248" t="s">
        <v>159</v>
      </c>
      <c r="G416" s="246"/>
      <c r="H416" s="249">
        <v>721.21100000000001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AT416" s="255" t="s">
        <v>136</v>
      </c>
      <c r="AU416" s="255" t="s">
        <v>83</v>
      </c>
      <c r="AV416" s="15" t="s">
        <v>127</v>
      </c>
      <c r="AW416" s="15" t="s">
        <v>30</v>
      </c>
      <c r="AX416" s="15" t="s">
        <v>73</v>
      </c>
      <c r="AY416" s="255" t="s">
        <v>126</v>
      </c>
    </row>
    <row r="417" spans="1:65" s="13" customFormat="1" ht="11.25">
      <c r="B417" s="212"/>
      <c r="C417" s="213"/>
      <c r="D417" s="214" t="s">
        <v>136</v>
      </c>
      <c r="E417" s="215" t="s">
        <v>1</v>
      </c>
      <c r="F417" s="216" t="s">
        <v>540</v>
      </c>
      <c r="G417" s="213"/>
      <c r="H417" s="217">
        <v>101.9</v>
      </c>
      <c r="I417" s="218"/>
      <c r="J417" s="213"/>
      <c r="K417" s="213"/>
      <c r="L417" s="219"/>
      <c r="M417" s="220"/>
      <c r="N417" s="221"/>
      <c r="O417" s="221"/>
      <c r="P417" s="221"/>
      <c r="Q417" s="221"/>
      <c r="R417" s="221"/>
      <c r="S417" s="221"/>
      <c r="T417" s="222"/>
      <c r="AT417" s="223" t="s">
        <v>136</v>
      </c>
      <c r="AU417" s="223" t="s">
        <v>83</v>
      </c>
      <c r="AV417" s="13" t="s">
        <v>83</v>
      </c>
      <c r="AW417" s="13" t="s">
        <v>30</v>
      </c>
      <c r="AX417" s="13" t="s">
        <v>73</v>
      </c>
      <c r="AY417" s="223" t="s">
        <v>126</v>
      </c>
    </row>
    <row r="418" spans="1:65" s="15" customFormat="1" ht="11.25">
      <c r="B418" s="245"/>
      <c r="C418" s="246"/>
      <c r="D418" s="214" t="s">
        <v>136</v>
      </c>
      <c r="E418" s="247" t="s">
        <v>1</v>
      </c>
      <c r="F418" s="248" t="s">
        <v>159</v>
      </c>
      <c r="G418" s="246"/>
      <c r="H418" s="249">
        <v>101.9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AT418" s="255" t="s">
        <v>136</v>
      </c>
      <c r="AU418" s="255" t="s">
        <v>83</v>
      </c>
      <c r="AV418" s="15" t="s">
        <v>127</v>
      </c>
      <c r="AW418" s="15" t="s">
        <v>30</v>
      </c>
      <c r="AX418" s="15" t="s">
        <v>73</v>
      </c>
      <c r="AY418" s="255" t="s">
        <v>126</v>
      </c>
    </row>
    <row r="419" spans="1:65" s="13" customFormat="1" ht="11.25">
      <c r="B419" s="212"/>
      <c r="C419" s="213"/>
      <c r="D419" s="214" t="s">
        <v>136</v>
      </c>
      <c r="E419" s="215" t="s">
        <v>1</v>
      </c>
      <c r="F419" s="216" t="s">
        <v>561</v>
      </c>
      <c r="G419" s="213"/>
      <c r="H419" s="217">
        <v>-20</v>
      </c>
      <c r="I419" s="218"/>
      <c r="J419" s="213"/>
      <c r="K419" s="213"/>
      <c r="L419" s="219"/>
      <c r="M419" s="220"/>
      <c r="N419" s="221"/>
      <c r="O419" s="221"/>
      <c r="P419" s="221"/>
      <c r="Q419" s="221"/>
      <c r="R419" s="221"/>
      <c r="S419" s="221"/>
      <c r="T419" s="222"/>
      <c r="AT419" s="223" t="s">
        <v>136</v>
      </c>
      <c r="AU419" s="223" t="s">
        <v>83</v>
      </c>
      <c r="AV419" s="13" t="s">
        <v>83</v>
      </c>
      <c r="AW419" s="13" t="s">
        <v>30</v>
      </c>
      <c r="AX419" s="13" t="s">
        <v>73</v>
      </c>
      <c r="AY419" s="223" t="s">
        <v>126</v>
      </c>
    </row>
    <row r="420" spans="1:65" s="14" customFormat="1" ht="11.25">
      <c r="B420" s="224"/>
      <c r="C420" s="225"/>
      <c r="D420" s="214" t="s">
        <v>136</v>
      </c>
      <c r="E420" s="226" t="s">
        <v>1</v>
      </c>
      <c r="F420" s="227" t="s">
        <v>137</v>
      </c>
      <c r="G420" s="225"/>
      <c r="H420" s="228">
        <v>803.11099999999999</v>
      </c>
      <c r="I420" s="229"/>
      <c r="J420" s="225"/>
      <c r="K420" s="225"/>
      <c r="L420" s="230"/>
      <c r="M420" s="231"/>
      <c r="N420" s="232"/>
      <c r="O420" s="232"/>
      <c r="P420" s="232"/>
      <c r="Q420" s="232"/>
      <c r="R420" s="232"/>
      <c r="S420" s="232"/>
      <c r="T420" s="233"/>
      <c r="AT420" s="234" t="s">
        <v>136</v>
      </c>
      <c r="AU420" s="234" t="s">
        <v>83</v>
      </c>
      <c r="AV420" s="14" t="s">
        <v>134</v>
      </c>
      <c r="AW420" s="14" t="s">
        <v>30</v>
      </c>
      <c r="AX420" s="14" t="s">
        <v>81</v>
      </c>
      <c r="AY420" s="234" t="s">
        <v>126</v>
      </c>
    </row>
    <row r="421" spans="1:65" s="12" customFormat="1" ht="25.9" customHeight="1">
      <c r="B421" s="183"/>
      <c r="C421" s="184"/>
      <c r="D421" s="185" t="s">
        <v>72</v>
      </c>
      <c r="E421" s="186" t="s">
        <v>562</v>
      </c>
      <c r="F421" s="186" t="s">
        <v>563</v>
      </c>
      <c r="G421" s="184"/>
      <c r="H421" s="184"/>
      <c r="I421" s="187"/>
      <c r="J421" s="188">
        <f>BK421</f>
        <v>0</v>
      </c>
      <c r="K421" s="184"/>
      <c r="L421" s="189"/>
      <c r="M421" s="190"/>
      <c r="N421" s="191"/>
      <c r="O421" s="191"/>
      <c r="P421" s="192">
        <f>SUM(P422:P427)</f>
        <v>0</v>
      </c>
      <c r="Q421" s="191"/>
      <c r="R421" s="192">
        <f>SUM(R422:R427)</f>
        <v>0</v>
      </c>
      <c r="S421" s="191"/>
      <c r="T421" s="193">
        <f>SUM(T422:T427)</f>
        <v>0</v>
      </c>
      <c r="AR421" s="194" t="s">
        <v>134</v>
      </c>
      <c r="AT421" s="195" t="s">
        <v>72</v>
      </c>
      <c r="AU421" s="195" t="s">
        <v>73</v>
      </c>
      <c r="AY421" s="194" t="s">
        <v>126</v>
      </c>
      <c r="BK421" s="196">
        <f>SUM(BK422:BK427)</f>
        <v>0</v>
      </c>
    </row>
    <row r="422" spans="1:65" s="2" customFormat="1" ht="16.5" customHeight="1">
      <c r="A422" s="34"/>
      <c r="B422" s="35"/>
      <c r="C422" s="199" t="s">
        <v>564</v>
      </c>
      <c r="D422" s="199" t="s">
        <v>129</v>
      </c>
      <c r="E422" s="200" t="s">
        <v>565</v>
      </c>
      <c r="F422" s="201" t="s">
        <v>566</v>
      </c>
      <c r="G422" s="202" t="s">
        <v>567</v>
      </c>
      <c r="H422" s="203">
        <v>1</v>
      </c>
      <c r="I422" s="204"/>
      <c r="J422" s="205">
        <f t="shared" ref="J422:J427" si="0">ROUND(I422*H422,2)</f>
        <v>0</v>
      </c>
      <c r="K422" s="201" t="s">
        <v>1</v>
      </c>
      <c r="L422" s="39"/>
      <c r="M422" s="206" t="s">
        <v>1</v>
      </c>
      <c r="N422" s="207" t="s">
        <v>38</v>
      </c>
      <c r="O422" s="71"/>
      <c r="P422" s="208">
        <f t="shared" ref="P422:P427" si="1">O422*H422</f>
        <v>0</v>
      </c>
      <c r="Q422" s="208">
        <v>0</v>
      </c>
      <c r="R422" s="208">
        <f t="shared" ref="R422:R427" si="2">Q422*H422</f>
        <v>0</v>
      </c>
      <c r="S422" s="208">
        <v>0</v>
      </c>
      <c r="T422" s="209">
        <f t="shared" ref="T422:T427" si="3"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10" t="s">
        <v>568</v>
      </c>
      <c r="AT422" s="210" t="s">
        <v>129</v>
      </c>
      <c r="AU422" s="210" t="s">
        <v>81</v>
      </c>
      <c r="AY422" s="17" t="s">
        <v>126</v>
      </c>
      <c r="BE422" s="211">
        <f t="shared" ref="BE422:BE427" si="4">IF(N422="základní",J422,0)</f>
        <v>0</v>
      </c>
      <c r="BF422" s="211">
        <f t="shared" ref="BF422:BF427" si="5">IF(N422="snížená",J422,0)</f>
        <v>0</v>
      </c>
      <c r="BG422" s="211">
        <f t="shared" ref="BG422:BG427" si="6">IF(N422="zákl. přenesená",J422,0)</f>
        <v>0</v>
      </c>
      <c r="BH422" s="211">
        <f t="shared" ref="BH422:BH427" si="7">IF(N422="sníž. přenesená",J422,0)</f>
        <v>0</v>
      </c>
      <c r="BI422" s="211">
        <f t="shared" ref="BI422:BI427" si="8">IF(N422="nulová",J422,0)</f>
        <v>0</v>
      </c>
      <c r="BJ422" s="17" t="s">
        <v>81</v>
      </c>
      <c r="BK422" s="211">
        <f t="shared" ref="BK422:BK427" si="9">ROUND(I422*H422,2)</f>
        <v>0</v>
      </c>
      <c r="BL422" s="17" t="s">
        <v>568</v>
      </c>
      <c r="BM422" s="210" t="s">
        <v>569</v>
      </c>
    </row>
    <row r="423" spans="1:65" s="2" customFormat="1" ht="16.5" customHeight="1">
      <c r="A423" s="34"/>
      <c r="B423" s="35"/>
      <c r="C423" s="199" t="s">
        <v>570</v>
      </c>
      <c r="D423" s="199" t="s">
        <v>129</v>
      </c>
      <c r="E423" s="200" t="s">
        <v>571</v>
      </c>
      <c r="F423" s="201" t="s">
        <v>572</v>
      </c>
      <c r="G423" s="202" t="s">
        <v>567</v>
      </c>
      <c r="H423" s="203">
        <v>1</v>
      </c>
      <c r="I423" s="204"/>
      <c r="J423" s="205">
        <f t="shared" si="0"/>
        <v>0</v>
      </c>
      <c r="K423" s="201" t="s">
        <v>1</v>
      </c>
      <c r="L423" s="39"/>
      <c r="M423" s="206" t="s">
        <v>1</v>
      </c>
      <c r="N423" s="207" t="s">
        <v>38</v>
      </c>
      <c r="O423" s="71"/>
      <c r="P423" s="208">
        <f t="shared" si="1"/>
        <v>0</v>
      </c>
      <c r="Q423" s="208">
        <v>0</v>
      </c>
      <c r="R423" s="208">
        <f t="shared" si="2"/>
        <v>0</v>
      </c>
      <c r="S423" s="208">
        <v>0</v>
      </c>
      <c r="T423" s="209">
        <f t="shared" si="3"/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210" t="s">
        <v>568</v>
      </c>
      <c r="AT423" s="210" t="s">
        <v>129</v>
      </c>
      <c r="AU423" s="210" t="s">
        <v>81</v>
      </c>
      <c r="AY423" s="17" t="s">
        <v>126</v>
      </c>
      <c r="BE423" s="211">
        <f t="shared" si="4"/>
        <v>0</v>
      </c>
      <c r="BF423" s="211">
        <f t="shared" si="5"/>
        <v>0</v>
      </c>
      <c r="BG423" s="211">
        <f t="shared" si="6"/>
        <v>0</v>
      </c>
      <c r="BH423" s="211">
        <f t="shared" si="7"/>
        <v>0</v>
      </c>
      <c r="BI423" s="211">
        <f t="shared" si="8"/>
        <v>0</v>
      </c>
      <c r="BJ423" s="17" t="s">
        <v>81</v>
      </c>
      <c r="BK423" s="211">
        <f t="shared" si="9"/>
        <v>0</v>
      </c>
      <c r="BL423" s="17" t="s">
        <v>568</v>
      </c>
      <c r="BM423" s="210" t="s">
        <v>573</v>
      </c>
    </row>
    <row r="424" spans="1:65" s="2" customFormat="1" ht="16.5" customHeight="1">
      <c r="A424" s="34"/>
      <c r="B424" s="35"/>
      <c r="C424" s="199" t="s">
        <v>574</v>
      </c>
      <c r="D424" s="199" t="s">
        <v>129</v>
      </c>
      <c r="E424" s="200" t="s">
        <v>575</v>
      </c>
      <c r="F424" s="201" t="s">
        <v>576</v>
      </c>
      <c r="G424" s="202" t="s">
        <v>567</v>
      </c>
      <c r="H424" s="203">
        <v>1</v>
      </c>
      <c r="I424" s="204"/>
      <c r="J424" s="205">
        <f t="shared" si="0"/>
        <v>0</v>
      </c>
      <c r="K424" s="201" t="s">
        <v>1</v>
      </c>
      <c r="L424" s="39"/>
      <c r="M424" s="206" t="s">
        <v>1</v>
      </c>
      <c r="N424" s="207" t="s">
        <v>38</v>
      </c>
      <c r="O424" s="71"/>
      <c r="P424" s="208">
        <f t="shared" si="1"/>
        <v>0</v>
      </c>
      <c r="Q424" s="208">
        <v>0</v>
      </c>
      <c r="R424" s="208">
        <f t="shared" si="2"/>
        <v>0</v>
      </c>
      <c r="S424" s="208">
        <v>0</v>
      </c>
      <c r="T424" s="209">
        <f t="shared" si="3"/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210" t="s">
        <v>568</v>
      </c>
      <c r="AT424" s="210" t="s">
        <v>129</v>
      </c>
      <c r="AU424" s="210" t="s">
        <v>81</v>
      </c>
      <c r="AY424" s="17" t="s">
        <v>126</v>
      </c>
      <c r="BE424" s="211">
        <f t="shared" si="4"/>
        <v>0</v>
      </c>
      <c r="BF424" s="211">
        <f t="shared" si="5"/>
        <v>0</v>
      </c>
      <c r="BG424" s="211">
        <f t="shared" si="6"/>
        <v>0</v>
      </c>
      <c r="BH424" s="211">
        <f t="shared" si="7"/>
        <v>0</v>
      </c>
      <c r="BI424" s="211">
        <f t="shared" si="8"/>
        <v>0</v>
      </c>
      <c r="BJ424" s="17" t="s">
        <v>81</v>
      </c>
      <c r="BK424" s="211">
        <f t="shared" si="9"/>
        <v>0</v>
      </c>
      <c r="BL424" s="17" t="s">
        <v>568</v>
      </c>
      <c r="BM424" s="210" t="s">
        <v>577</v>
      </c>
    </row>
    <row r="425" spans="1:65" s="2" customFormat="1" ht="16.5" customHeight="1">
      <c r="A425" s="34"/>
      <c r="B425" s="35"/>
      <c r="C425" s="199" t="s">
        <v>578</v>
      </c>
      <c r="D425" s="199" t="s">
        <v>129</v>
      </c>
      <c r="E425" s="200" t="s">
        <v>579</v>
      </c>
      <c r="F425" s="201" t="s">
        <v>580</v>
      </c>
      <c r="G425" s="202" t="s">
        <v>567</v>
      </c>
      <c r="H425" s="203">
        <v>1</v>
      </c>
      <c r="I425" s="204"/>
      <c r="J425" s="205">
        <f t="shared" si="0"/>
        <v>0</v>
      </c>
      <c r="K425" s="201" t="s">
        <v>1</v>
      </c>
      <c r="L425" s="39"/>
      <c r="M425" s="206" t="s">
        <v>1</v>
      </c>
      <c r="N425" s="207" t="s">
        <v>38</v>
      </c>
      <c r="O425" s="71"/>
      <c r="P425" s="208">
        <f t="shared" si="1"/>
        <v>0</v>
      </c>
      <c r="Q425" s="208">
        <v>0</v>
      </c>
      <c r="R425" s="208">
        <f t="shared" si="2"/>
        <v>0</v>
      </c>
      <c r="S425" s="208">
        <v>0</v>
      </c>
      <c r="T425" s="209">
        <f t="shared" si="3"/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10" t="s">
        <v>568</v>
      </c>
      <c r="AT425" s="210" t="s">
        <v>129</v>
      </c>
      <c r="AU425" s="210" t="s">
        <v>81</v>
      </c>
      <c r="AY425" s="17" t="s">
        <v>126</v>
      </c>
      <c r="BE425" s="211">
        <f t="shared" si="4"/>
        <v>0</v>
      </c>
      <c r="BF425" s="211">
        <f t="shared" si="5"/>
        <v>0</v>
      </c>
      <c r="BG425" s="211">
        <f t="shared" si="6"/>
        <v>0</v>
      </c>
      <c r="BH425" s="211">
        <f t="shared" si="7"/>
        <v>0</v>
      </c>
      <c r="BI425" s="211">
        <f t="shared" si="8"/>
        <v>0</v>
      </c>
      <c r="BJ425" s="17" t="s">
        <v>81</v>
      </c>
      <c r="BK425" s="211">
        <f t="shared" si="9"/>
        <v>0</v>
      </c>
      <c r="BL425" s="17" t="s">
        <v>568</v>
      </c>
      <c r="BM425" s="210" t="s">
        <v>581</v>
      </c>
    </row>
    <row r="426" spans="1:65" s="2" customFormat="1" ht="16.5" customHeight="1">
      <c r="A426" s="34"/>
      <c r="B426" s="35"/>
      <c r="C426" s="199" t="s">
        <v>582</v>
      </c>
      <c r="D426" s="199" t="s">
        <v>129</v>
      </c>
      <c r="E426" s="200" t="s">
        <v>583</v>
      </c>
      <c r="F426" s="201" t="s">
        <v>584</v>
      </c>
      <c r="G426" s="202" t="s">
        <v>567</v>
      </c>
      <c r="H426" s="203">
        <v>1</v>
      </c>
      <c r="I426" s="204"/>
      <c r="J426" s="205">
        <f t="shared" si="0"/>
        <v>0</v>
      </c>
      <c r="K426" s="201" t="s">
        <v>1</v>
      </c>
      <c r="L426" s="39"/>
      <c r="M426" s="206" t="s">
        <v>1</v>
      </c>
      <c r="N426" s="207" t="s">
        <v>38</v>
      </c>
      <c r="O426" s="71"/>
      <c r="P426" s="208">
        <f t="shared" si="1"/>
        <v>0</v>
      </c>
      <c r="Q426" s="208">
        <v>0</v>
      </c>
      <c r="R426" s="208">
        <f t="shared" si="2"/>
        <v>0</v>
      </c>
      <c r="S426" s="208">
        <v>0</v>
      </c>
      <c r="T426" s="209">
        <f t="shared" si="3"/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210" t="s">
        <v>568</v>
      </c>
      <c r="AT426" s="210" t="s">
        <v>129</v>
      </c>
      <c r="AU426" s="210" t="s">
        <v>81</v>
      </c>
      <c r="AY426" s="17" t="s">
        <v>126</v>
      </c>
      <c r="BE426" s="211">
        <f t="shared" si="4"/>
        <v>0</v>
      </c>
      <c r="BF426" s="211">
        <f t="shared" si="5"/>
        <v>0</v>
      </c>
      <c r="BG426" s="211">
        <f t="shared" si="6"/>
        <v>0</v>
      </c>
      <c r="BH426" s="211">
        <f t="shared" si="7"/>
        <v>0</v>
      </c>
      <c r="BI426" s="211">
        <f t="shared" si="8"/>
        <v>0</v>
      </c>
      <c r="BJ426" s="17" t="s">
        <v>81</v>
      </c>
      <c r="BK426" s="211">
        <f t="shared" si="9"/>
        <v>0</v>
      </c>
      <c r="BL426" s="17" t="s">
        <v>568</v>
      </c>
      <c r="BM426" s="210" t="s">
        <v>585</v>
      </c>
    </row>
    <row r="427" spans="1:65" s="2" customFormat="1" ht="16.5" customHeight="1">
      <c r="A427" s="34"/>
      <c r="B427" s="35"/>
      <c r="C427" s="199" t="s">
        <v>586</v>
      </c>
      <c r="D427" s="199" t="s">
        <v>129</v>
      </c>
      <c r="E427" s="200" t="s">
        <v>587</v>
      </c>
      <c r="F427" s="201" t="s">
        <v>588</v>
      </c>
      <c r="G427" s="202" t="s">
        <v>567</v>
      </c>
      <c r="H427" s="203">
        <v>1</v>
      </c>
      <c r="I427" s="204"/>
      <c r="J427" s="205">
        <f t="shared" si="0"/>
        <v>0</v>
      </c>
      <c r="K427" s="201" t="s">
        <v>1</v>
      </c>
      <c r="L427" s="39"/>
      <c r="M427" s="256" t="s">
        <v>1</v>
      </c>
      <c r="N427" s="257" t="s">
        <v>38</v>
      </c>
      <c r="O427" s="258"/>
      <c r="P427" s="259">
        <f t="shared" si="1"/>
        <v>0</v>
      </c>
      <c r="Q427" s="259">
        <v>0</v>
      </c>
      <c r="R427" s="259">
        <f t="shared" si="2"/>
        <v>0</v>
      </c>
      <c r="S427" s="259">
        <v>0</v>
      </c>
      <c r="T427" s="260">
        <f t="shared" si="3"/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10" t="s">
        <v>568</v>
      </c>
      <c r="AT427" s="210" t="s">
        <v>129</v>
      </c>
      <c r="AU427" s="210" t="s">
        <v>81</v>
      </c>
      <c r="AY427" s="17" t="s">
        <v>126</v>
      </c>
      <c r="BE427" s="211">
        <f t="shared" si="4"/>
        <v>0</v>
      </c>
      <c r="BF427" s="211">
        <f t="shared" si="5"/>
        <v>0</v>
      </c>
      <c r="BG427" s="211">
        <f t="shared" si="6"/>
        <v>0</v>
      </c>
      <c r="BH427" s="211">
        <f t="shared" si="7"/>
        <v>0</v>
      </c>
      <c r="BI427" s="211">
        <f t="shared" si="8"/>
        <v>0</v>
      </c>
      <c r="BJ427" s="17" t="s">
        <v>81</v>
      </c>
      <c r="BK427" s="211">
        <f t="shared" si="9"/>
        <v>0</v>
      </c>
      <c r="BL427" s="17" t="s">
        <v>568</v>
      </c>
      <c r="BM427" s="210" t="s">
        <v>589</v>
      </c>
    </row>
    <row r="428" spans="1:65" s="2" customFormat="1" ht="6.95" customHeight="1">
      <c r="A428" s="34"/>
      <c r="B428" s="54"/>
      <c r="C428" s="55"/>
      <c r="D428" s="55"/>
      <c r="E428" s="55"/>
      <c r="F428" s="55"/>
      <c r="G428" s="55"/>
      <c r="H428" s="55"/>
      <c r="I428" s="148"/>
      <c r="J428" s="55"/>
      <c r="K428" s="55"/>
      <c r="L428" s="39"/>
      <c r="M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</row>
  </sheetData>
  <sheetProtection algorithmName="SHA-512" hashValue="ugUsLNqdMf1b5NKCB+qNvchFCLqiQtnD0j42fNHC3Rikg5ME7wN3F7A/Y7EZt8GH9/pCye8yhlw+/iZsLbBKzQ==" saltValue="dAIHA3LLPYlp5OY/DUCn5LQGhOzAJ7hGICAyJq2BGvp228wyRYP6xjCeLoe5soY1flMrx5k3I39fz22Q+AJ7eQ==" spinCount="100000" sheet="1" objects="1" scenarios="1" formatColumns="0" formatRows="0" autoFilter="0"/>
  <autoFilter ref="C134:K427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001 - Učebny dílen ZŠ Jub...</vt:lpstr>
      <vt:lpstr>'001 - Učebny dílen ZŠ Jub...'!Názvy_tisku</vt:lpstr>
      <vt:lpstr>'Rekapitulace stavby'!Názvy_tisku</vt:lpstr>
      <vt:lpstr>'001 - Učebny dílen ZŠ Jub...'!Oblast_tisku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VERONIKA-NB\Veronika</dc:creator>
  <cp:lastModifiedBy>Josef Kuběna</cp:lastModifiedBy>
  <dcterms:created xsi:type="dcterms:W3CDTF">2021-02-05T12:46:26Z</dcterms:created>
  <dcterms:modified xsi:type="dcterms:W3CDTF">2021-03-01T13:42:59Z</dcterms:modified>
</cp:coreProperties>
</file>